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https://d.docs.live.net/f8be7a1230c9dffa/Documents/CORSO Roma 3/Esercizi e Software/Hazard/"/>
    </mc:Choice>
  </mc:AlternateContent>
  <xr:revisionPtr revIDLastSave="181" documentId="8_{5E3D18EB-F951-49A9-9071-E359CBD79319}" xr6:coauthVersionLast="47" xr6:coauthVersionMax="47" xr10:uidLastSave="{651E0521-A2A6-4A48-B70F-70AA2D6331F4}"/>
  <bookViews>
    <workbookView xWindow="-120" yWindow="-120" windowWidth="20730" windowHeight="11040" xr2:uid="{00000000-000D-0000-FFFF-FFFF00000000}"/>
  </bookViews>
  <sheets>
    <sheet name="Foglio1" sheetId="1" r:id="rId1"/>
    <sheet name="Foglio2" sheetId="2" r:id="rId2"/>
    <sheet name="Foglio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7" i="1" l="1"/>
  <c r="M24" i="1"/>
  <c r="M26" i="1"/>
  <c r="I24" i="1"/>
  <c r="M25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3" i="1"/>
  <c r="I4" i="1"/>
  <c r="I5" i="1"/>
  <c r="I6" i="1"/>
  <c r="I2" i="1"/>
  <c r="A39" i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I25" i="1" l="1"/>
  <c r="I29" i="1" s="1"/>
  <c r="I28" i="1" s="1"/>
  <c r="I31" i="1" s="1"/>
  <c r="F24" i="1" l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6" i="1" s="1"/>
  <c r="F57" i="1" s="1"/>
  <c r="F58" i="1" s="1"/>
  <c r="F59" i="1" s="1"/>
  <c r="F60" i="1" s="1"/>
  <c r="F61" i="1" s="1"/>
  <c r="F62" i="1" s="1"/>
  <c r="G22" i="1"/>
  <c r="I30" i="1"/>
  <c r="I32" i="1"/>
  <c r="G56" i="1" l="1"/>
  <c r="G61" i="1"/>
  <c r="G57" i="1"/>
  <c r="G62" i="1"/>
  <c r="G58" i="1"/>
  <c r="G59" i="1"/>
  <c r="G23" i="1"/>
  <c r="G24" i="1" s="1"/>
  <c r="G60" i="1"/>
  <c r="G26" i="1" l="1"/>
  <c r="G28" i="1"/>
  <c r="G30" i="1"/>
  <c r="G32" i="1"/>
  <c r="G34" i="1"/>
  <c r="G36" i="1"/>
  <c r="G38" i="1"/>
  <c r="G40" i="1"/>
  <c r="G42" i="1"/>
  <c r="G44" i="1"/>
  <c r="G46" i="1"/>
  <c r="G48" i="1"/>
  <c r="G50" i="1"/>
  <c r="G52" i="1"/>
  <c r="G54" i="1"/>
  <c r="G25" i="1"/>
  <c r="G27" i="1"/>
  <c r="G29" i="1"/>
  <c r="G31" i="1"/>
  <c r="G33" i="1"/>
  <c r="G35" i="1"/>
  <c r="G37" i="1"/>
  <c r="G39" i="1"/>
  <c r="G41" i="1"/>
  <c r="G43" i="1"/>
  <c r="G45" i="1"/>
  <c r="G47" i="1"/>
  <c r="G49" i="1"/>
  <c r="G51" i="1"/>
  <c r="G53" i="1"/>
  <c r="G55" i="1"/>
</calcChain>
</file>

<file path=xl/sharedStrings.xml><?xml version="1.0" encoding="utf-8"?>
<sst xmlns="http://schemas.openxmlformats.org/spreadsheetml/2006/main" count="29" uniqueCount="28">
  <si>
    <t xml:space="preserve"> 2500 anni</t>
  </si>
  <si>
    <t>Amatrice T sec</t>
  </si>
  <si>
    <t>PSV 475</t>
  </si>
  <si>
    <t>media Sa</t>
  </si>
  <si>
    <t>media Sv</t>
  </si>
  <si>
    <t>Tb=Tc/3</t>
  </si>
  <si>
    <t>Amax (g)</t>
  </si>
  <si>
    <t>Regolarizzazione dello spettro di Amatrice 475 anni</t>
  </si>
  <si>
    <t>T (sec)</t>
  </si>
  <si>
    <t>Akkar 14 T(s) g</t>
  </si>
  <si>
    <t>NTC18  475 anni sito B</t>
  </si>
  <si>
    <t xml:space="preserve"> UHS 50 anni</t>
  </si>
  <si>
    <t xml:space="preserve"> UHS 30 anni</t>
  </si>
  <si>
    <t xml:space="preserve"> UHS 475 anni</t>
  </si>
  <si>
    <t>UHS 975 anni</t>
  </si>
  <si>
    <t>NTC18  50 anni sito B</t>
  </si>
  <si>
    <t>T sec</t>
  </si>
  <si>
    <t>NTC18  975 anni sito B</t>
  </si>
  <si>
    <t>UHS INGV Amatrice 475 anni sito A</t>
  </si>
  <si>
    <t>T(s)</t>
  </si>
  <si>
    <t>Sa 0.5*T1</t>
  </si>
  <si>
    <t>Sa 1.5*T2</t>
  </si>
  <si>
    <t>Sv 0.8*T1</t>
  </si>
  <si>
    <t>Sv 1.2*T2</t>
  </si>
  <si>
    <t>Fo</t>
  </si>
  <si>
    <t>Td =4*Amax +1.6</t>
  </si>
  <si>
    <r>
      <t>Tc =2</t>
    </r>
    <r>
      <rPr>
        <b/>
        <sz val="10"/>
        <color rgb="FFFF0000"/>
        <rFont val="Calibri"/>
        <family val="2"/>
      </rPr>
      <t>π*media Sv/media Sa</t>
    </r>
  </si>
  <si>
    <t>UHS 475 regolarizz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</si>
</sst>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11" fontId="0" fillId="0" borderId="0" xfId="0" applyNumberFormat="1"/>
    <xf numFmtId="0" fontId="0" fillId="0" borderId="0" xfId="0" applyAlignment="1">
      <alignment vertical="top" wrapText="1"/>
    </xf>
    <xf numFmtId="164" fontId="3" fillId="2" borderId="1" xfId="0" applyNumberFormat="1" applyFont="1" applyFill="1" applyBorder="1" applyAlignment="1" applyProtection="1">
      <alignment horizontal="center"/>
      <protection locked="0" hidden="1"/>
    </xf>
    <xf numFmtId="164" fontId="3" fillId="3" borderId="1" xfId="0" applyNumberFormat="1" applyFont="1" applyFill="1" applyBorder="1" applyAlignment="1" applyProtection="1">
      <alignment horizontal="center"/>
      <protection locked="0" hidden="1"/>
    </xf>
    <xf numFmtId="164" fontId="3" fillId="0" borderId="1" xfId="0" applyNumberFormat="1" applyFont="1" applyBorder="1" applyAlignment="1" applyProtection="1">
      <alignment horizontal="center"/>
      <protection locked="0" hidden="1"/>
    </xf>
    <xf numFmtId="0" fontId="0" fillId="0" borderId="0" xfId="0" applyAlignment="1">
      <alignment wrapText="1"/>
    </xf>
    <xf numFmtId="0" fontId="0" fillId="0" borderId="5" xfId="0" applyBorder="1"/>
    <xf numFmtId="0" fontId="0" fillId="0" borderId="0" xfId="0" applyAlignment="1">
      <alignment horizontal="righ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0" fillId="4" borderId="0" xfId="0" applyFill="1" applyAlignment="1">
      <alignment horizontal="right"/>
    </xf>
    <xf numFmtId="0" fontId="4" fillId="4" borderId="0" xfId="0" applyFont="1" applyFill="1" applyAlignment="1">
      <alignment horizontal="right"/>
    </xf>
    <xf numFmtId="11" fontId="0" fillId="4" borderId="0" xfId="0" applyNumberFormat="1" applyFill="1"/>
    <xf numFmtId="11" fontId="4" fillId="0" borderId="0" xfId="0" applyNumberFormat="1" applyFont="1"/>
    <xf numFmtId="11" fontId="4" fillId="4" borderId="0" xfId="0" applyNumberFormat="1" applyFont="1" applyFill="1"/>
    <xf numFmtId="0" fontId="4" fillId="0" borderId="3" xfId="0" applyFont="1" applyBorder="1"/>
    <xf numFmtId="0" fontId="4" fillId="0" borderId="4" xfId="0" applyFont="1" applyBorder="1"/>
    <xf numFmtId="0" fontId="4" fillId="0" borderId="6" xfId="0" applyFont="1" applyBorder="1"/>
    <xf numFmtId="0" fontId="4" fillId="0" borderId="5" xfId="0" applyFont="1" applyBorder="1"/>
    <xf numFmtId="164" fontId="4" fillId="0" borderId="5" xfId="0" applyNumberFormat="1" applyFont="1" applyBorder="1"/>
    <xf numFmtId="2" fontId="4" fillId="0" borderId="0" xfId="0" applyNumberFormat="1" applyFont="1"/>
    <xf numFmtId="2" fontId="5" fillId="0" borderId="5" xfId="0" applyNumberFormat="1" applyFont="1" applyBorder="1"/>
    <xf numFmtId="164" fontId="5" fillId="0" borderId="5" xfId="0" applyNumberFormat="1" applyFont="1" applyBorder="1"/>
    <xf numFmtId="164" fontId="5" fillId="0" borderId="7" xfId="0" applyNumberFormat="1" applyFont="1" applyBorder="1"/>
    <xf numFmtId="0" fontId="5" fillId="0" borderId="8" xfId="0" applyFont="1" applyBorder="1"/>
    <xf numFmtId="0" fontId="4" fillId="0" borderId="8" xfId="0" applyFont="1" applyBorder="1"/>
    <xf numFmtId="0" fontId="4" fillId="0" borderId="9" xfId="0" applyFont="1" applyBorder="1"/>
    <xf numFmtId="2" fontId="4" fillId="4" borderId="0" xfId="0" applyNumberFormat="1" applyFont="1" applyFill="1"/>
    <xf numFmtId="0" fontId="4" fillId="0" borderId="0" xfId="0" applyNumberFormat="1" applyFont="1" applyAlignment="1">
      <alignment wrapText="1"/>
    </xf>
    <xf numFmtId="164" fontId="3" fillId="0" borderId="10" xfId="0" applyNumberFormat="1" applyFont="1" applyBorder="1" applyAlignment="1" applyProtection="1">
      <alignment horizontal="center"/>
      <protection locked="0" hidden="1"/>
    </xf>
    <xf numFmtId="164" fontId="3" fillId="2" borderId="10" xfId="0" applyNumberFormat="1" applyFont="1" applyFill="1" applyBorder="1" applyAlignment="1" applyProtection="1">
      <alignment horizontal="center"/>
      <protection locked="0" hidden="1"/>
    </xf>
    <xf numFmtId="164" fontId="3" fillId="3" borderId="10" xfId="0" applyNumberFormat="1" applyFont="1" applyFill="1" applyBorder="1" applyAlignment="1" applyProtection="1">
      <alignment horizontal="center"/>
      <protection locked="0" hidden="1"/>
    </xf>
    <xf numFmtId="0" fontId="4" fillId="0" borderId="0" xfId="0" applyFont="1" applyBorder="1"/>
    <xf numFmtId="0" fontId="5" fillId="0" borderId="0" xfId="0" applyFont="1" applyBorder="1"/>
    <xf numFmtId="0" fontId="4" fillId="0" borderId="0" xfId="0" applyFont="1" applyBorder="1" applyAlignment="1">
      <alignment horizontal="right"/>
    </xf>
    <xf numFmtId="2" fontId="4" fillId="0" borderId="0" xfId="0" applyNumberFormat="1" applyFont="1" applyBorder="1"/>
    <xf numFmtId="0" fontId="5" fillId="0" borderId="2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8864197530864196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Foglio1!$G$21</c:f>
              <c:strCache>
                <c:ptCount val="1"/>
                <c:pt idx="0">
                  <c:v>UHS 475 regolarizz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Foglio1!$F$22:$F$62</c:f>
              <c:numCache>
                <c:formatCode>0.00</c:formatCode>
                <c:ptCount val="41"/>
                <c:pt idx="0">
                  <c:v>0</c:v>
                </c:pt>
                <c:pt idx="1">
                  <c:v>0.09</c:v>
                </c:pt>
                <c:pt idx="2">
                  <c:v>0.27817133443163095</c:v>
                </c:pt>
                <c:pt idx="3">
                  <c:v>0.37817133443163098</c:v>
                </c:pt>
                <c:pt idx="4">
                  <c:v>0.47817133443163096</c:v>
                </c:pt>
                <c:pt idx="5">
                  <c:v>0.57817133443163093</c:v>
                </c:pt>
                <c:pt idx="6">
                  <c:v>0.67817133443163091</c:v>
                </c:pt>
                <c:pt idx="7">
                  <c:v>0.77817133443163089</c:v>
                </c:pt>
                <c:pt idx="8">
                  <c:v>0.87817133443163087</c:v>
                </c:pt>
                <c:pt idx="9">
                  <c:v>0.97817133443163085</c:v>
                </c:pt>
                <c:pt idx="10">
                  <c:v>1.0781713344316308</c:v>
                </c:pt>
                <c:pt idx="11">
                  <c:v>1.1781713344316309</c:v>
                </c:pt>
                <c:pt idx="12">
                  <c:v>1.278171334431631</c:v>
                </c:pt>
                <c:pt idx="13">
                  <c:v>1.3781713344316311</c:v>
                </c:pt>
                <c:pt idx="14">
                  <c:v>1.4781713344316312</c:v>
                </c:pt>
                <c:pt idx="15">
                  <c:v>1.5781713344316313</c:v>
                </c:pt>
                <c:pt idx="16">
                  <c:v>1.6781713344316314</c:v>
                </c:pt>
                <c:pt idx="17">
                  <c:v>1.7781713344316314</c:v>
                </c:pt>
                <c:pt idx="18">
                  <c:v>1.8781713344316315</c:v>
                </c:pt>
                <c:pt idx="19">
                  <c:v>1.9781713344316316</c:v>
                </c:pt>
                <c:pt idx="20">
                  <c:v>2.0781713344316315</c:v>
                </c:pt>
                <c:pt idx="21">
                  <c:v>2.1781713344316316</c:v>
                </c:pt>
                <c:pt idx="22">
                  <c:v>2.2781713344316317</c:v>
                </c:pt>
                <c:pt idx="23">
                  <c:v>2.3781713344316318</c:v>
                </c:pt>
                <c:pt idx="24">
                  <c:v>2.4781713344316318</c:v>
                </c:pt>
                <c:pt idx="25">
                  <c:v>2.5781713344316319</c:v>
                </c:pt>
                <c:pt idx="26">
                  <c:v>2.678171334431632</c:v>
                </c:pt>
                <c:pt idx="27">
                  <c:v>2.7781713344316321</c:v>
                </c:pt>
                <c:pt idx="28">
                  <c:v>2.8781713344316322</c:v>
                </c:pt>
                <c:pt idx="29">
                  <c:v>2.9781713344316323</c:v>
                </c:pt>
                <c:pt idx="30">
                  <c:v>3.0781713344316324</c:v>
                </c:pt>
                <c:pt idx="31">
                  <c:v>3.1781713344316325</c:v>
                </c:pt>
                <c:pt idx="32">
                  <c:v>3.2781713344316326</c:v>
                </c:pt>
                <c:pt idx="33">
                  <c:v>3.33</c:v>
                </c:pt>
                <c:pt idx="34">
                  <c:v>3.43</c:v>
                </c:pt>
                <c:pt idx="35">
                  <c:v>3.5300000000000002</c:v>
                </c:pt>
                <c:pt idx="36">
                  <c:v>3.6300000000000003</c:v>
                </c:pt>
                <c:pt idx="37">
                  <c:v>3.7300000000000004</c:v>
                </c:pt>
                <c:pt idx="38">
                  <c:v>3.8300000000000005</c:v>
                </c:pt>
                <c:pt idx="39">
                  <c:v>3.9300000000000006</c:v>
                </c:pt>
                <c:pt idx="40">
                  <c:v>4.03</c:v>
                </c:pt>
              </c:numCache>
            </c:numRef>
          </c:xVal>
          <c:yVal>
            <c:numRef>
              <c:f>Foglio1!$G$22:$G$62</c:f>
              <c:numCache>
                <c:formatCode>0.00E+00</c:formatCode>
                <c:ptCount val="41"/>
                <c:pt idx="0">
                  <c:v>0.43274369357408393</c:v>
                </c:pt>
                <c:pt idx="1">
                  <c:v>1.214</c:v>
                </c:pt>
                <c:pt idx="2">
                  <c:v>1.214</c:v>
                </c:pt>
                <c:pt idx="3">
                  <c:v>0.89298148551513812</c:v>
                </c:pt>
                <c:pt idx="4">
                  <c:v>0.70623221360895772</c:v>
                </c:pt>
                <c:pt idx="5">
                  <c:v>0.58408291779455757</c:v>
                </c:pt>
                <c:pt idx="6">
                  <c:v>0.49795675938297096</c:v>
                </c:pt>
                <c:pt idx="7">
                  <c:v>0.43396612681274477</c:v>
                </c:pt>
                <c:pt idx="8">
                  <c:v>0.38454910421161242</c:v>
                </c:pt>
                <c:pt idx="9">
                  <c:v>0.34523604210526315</c:v>
                </c:pt>
                <c:pt idx="10">
                  <c:v>0.31321552448620976</c:v>
                </c:pt>
                <c:pt idx="11">
                  <c:v>0.28663063692931551</c:v>
                </c:pt>
                <c:pt idx="12">
                  <c:v>0.26420558097570401</c:v>
                </c:pt>
                <c:pt idx="13">
                  <c:v>0.24503484549638391</c:v>
                </c:pt>
                <c:pt idx="14">
                  <c:v>0.22845795486207851</c:v>
                </c:pt>
                <c:pt idx="15">
                  <c:v>0.21398183621274589</c:v>
                </c:pt>
                <c:pt idx="16">
                  <c:v>0.20123094291464186</c:v>
                </c:pt>
                <c:pt idx="17">
                  <c:v>0.18991420762495939</c:v>
                </c:pt>
                <c:pt idx="18">
                  <c:v>0.17980255251962624</c:v>
                </c:pt>
                <c:pt idx="19">
                  <c:v>0.17071322090360183</c:v>
                </c:pt>
                <c:pt idx="20">
                  <c:v>0.1624986325260612</c:v>
                </c:pt>
                <c:pt idx="21">
                  <c:v>0.15503830881518732</c:v>
                </c:pt>
                <c:pt idx="22">
                  <c:v>0.14823292475684269</c:v>
                </c:pt>
                <c:pt idx="23">
                  <c:v>0.14199986145266869</c:v>
                </c:pt>
                <c:pt idx="24">
                  <c:v>0.1362698354661791</c:v>
                </c:pt>
                <c:pt idx="25">
                  <c:v>0.13098431259784651</c:v>
                </c:pt>
                <c:pt idx="26">
                  <c:v>0.12609350106111394</c:v>
                </c:pt>
                <c:pt idx="27">
                  <c:v>0.12155477807098164</c:v>
                </c:pt>
                <c:pt idx="28">
                  <c:v>0.11733144443490448</c:v>
                </c:pt>
                <c:pt idx="29">
                  <c:v>0.11339173005116851</c:v>
                </c:pt>
                <c:pt idx="30">
                  <c:v>0.10970799325644244</c:v>
                </c:pt>
                <c:pt idx="31">
                  <c:v>0.10625607132675005</c:v>
                </c:pt>
                <c:pt idx="32">
                  <c:v>0.10301474985551667</c:v>
                </c:pt>
                <c:pt idx="33">
                  <c:v>0.1014114114114114</c:v>
                </c:pt>
                <c:pt idx="34">
                  <c:v>9.5612387804390381E-2</c:v>
                </c:pt>
                <c:pt idx="35">
                  <c:v>9.0271985272321609E-2</c:v>
                </c:pt>
                <c:pt idx="36">
                  <c:v>8.5366829928122112E-2</c:v>
                </c:pt>
                <c:pt idx="37">
                  <c:v>8.0850878054170752E-2</c:v>
                </c:pt>
                <c:pt idx="38">
                  <c:v>7.6684017293721554E-2</c:v>
                </c:pt>
                <c:pt idx="39">
                  <c:v>7.2831172832447749E-2</c:v>
                </c:pt>
                <c:pt idx="40">
                  <c:v>6.9261566863897464E-2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F5-40D1-AC48-B2E93A8DB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5351999"/>
        <c:axId val="2035153215"/>
      </c:scatterChart>
      <c:valAx>
        <c:axId val="1555351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35153215"/>
        <c:crosses val="autoZero"/>
        <c:crossBetween val="midCat"/>
      </c:valAx>
      <c:valAx>
        <c:axId val="2035153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553519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 sz="1200"/>
              <a:t>Amatrice,  Akkar et al. 2014, VS30=420 m/s, Repi, norm fault </a:t>
            </a:r>
          </a:p>
        </c:rich>
      </c:tx>
      <c:layout>
        <c:manualLayout>
          <c:xMode val="edge"/>
          <c:yMode val="edge"/>
          <c:x val="0.17088243524215341"/>
          <c:y val="5.19349554989836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16188870151771"/>
          <c:y val="0.17031670638663887"/>
          <c:w val="0.76728499156829677"/>
          <c:h val="0.6691013465189384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Foglio1!$D$1</c:f>
              <c:strCache>
                <c:ptCount val="1"/>
                <c:pt idx="0">
                  <c:v> UHS 50 anni</c:v>
                </c:pt>
              </c:strCache>
            </c:strRef>
          </c:tx>
          <c:spPr>
            <a:ln w="25400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Foglio1!$B$2:$B$19</c:f>
              <c:numCache>
                <c:formatCode>General</c:formatCode>
                <c:ptCount val="18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0.24</c:v>
                </c:pt>
                <c:pt idx="5">
                  <c:v>0.28000000000000003</c:v>
                </c:pt>
                <c:pt idx="6">
                  <c:v>0.3</c:v>
                </c:pt>
                <c:pt idx="7">
                  <c:v>0.38</c:v>
                </c:pt>
                <c:pt idx="8">
                  <c:v>0.4</c:v>
                </c:pt>
                <c:pt idx="9">
                  <c:v>0.46</c:v>
                </c:pt>
                <c:pt idx="10">
                  <c:v>0.5</c:v>
                </c:pt>
                <c:pt idx="11">
                  <c:v>0.6</c:v>
                </c:pt>
                <c:pt idx="12">
                  <c:v>0.8</c:v>
                </c:pt>
                <c:pt idx="13">
                  <c:v>1</c:v>
                </c:pt>
                <c:pt idx="14">
                  <c:v>1.5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</c:numCache>
            </c:numRef>
          </c:xVal>
          <c:yVal>
            <c:numRef>
              <c:f>Foglio1!$D$2:$D$19</c:f>
              <c:numCache>
                <c:formatCode>0.00E+00</c:formatCode>
                <c:ptCount val="18"/>
                <c:pt idx="0">
                  <c:v>0.16600000000000001</c:v>
                </c:pt>
                <c:pt idx="1">
                  <c:v>0.23200000000000001</c:v>
                </c:pt>
                <c:pt idx="2">
                  <c:v>0.378</c:v>
                </c:pt>
                <c:pt idx="3">
                  <c:v>0.436</c:v>
                </c:pt>
                <c:pt idx="4">
                  <c:v>0.4</c:v>
                </c:pt>
                <c:pt idx="5">
                  <c:v>0.34899999999999998</c:v>
                </c:pt>
                <c:pt idx="6">
                  <c:v>0.32700000000000001</c:v>
                </c:pt>
                <c:pt idx="7">
                  <c:v>0.26500000000000001</c:v>
                </c:pt>
                <c:pt idx="8">
                  <c:v>0.253</c:v>
                </c:pt>
                <c:pt idx="9">
                  <c:v>0.221</c:v>
                </c:pt>
                <c:pt idx="10">
                  <c:v>0.20699999999999999</c:v>
                </c:pt>
                <c:pt idx="11">
                  <c:v>0.16500000000000001</c:v>
                </c:pt>
                <c:pt idx="12">
                  <c:v>0.111</c:v>
                </c:pt>
                <c:pt idx="13">
                  <c:v>8.2000000000000003E-2</c:v>
                </c:pt>
                <c:pt idx="14">
                  <c:v>4.58E-2</c:v>
                </c:pt>
                <c:pt idx="15">
                  <c:v>2.9700000000000001E-2</c:v>
                </c:pt>
                <c:pt idx="16">
                  <c:v>1.37E-2</c:v>
                </c:pt>
                <c:pt idx="17">
                  <c:v>8.1499999999999993E-3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C1-4C64-862C-06AF5A9D8043}"/>
            </c:ext>
          </c:extLst>
        </c:ser>
        <c:ser>
          <c:idx val="2"/>
          <c:order val="1"/>
          <c:tx>
            <c:strRef>
              <c:f>Foglio1!$E$1</c:f>
              <c:strCache>
                <c:ptCount val="1"/>
                <c:pt idx="0">
                  <c:v> UHS 475 anni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Foglio1!$B$2:$B$19</c:f>
              <c:numCache>
                <c:formatCode>General</c:formatCode>
                <c:ptCount val="18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0.24</c:v>
                </c:pt>
                <c:pt idx="5">
                  <c:v>0.28000000000000003</c:v>
                </c:pt>
                <c:pt idx="6">
                  <c:v>0.3</c:v>
                </c:pt>
                <c:pt idx="7">
                  <c:v>0.38</c:v>
                </c:pt>
                <c:pt idx="8">
                  <c:v>0.4</c:v>
                </c:pt>
                <c:pt idx="9">
                  <c:v>0.46</c:v>
                </c:pt>
                <c:pt idx="10">
                  <c:v>0.5</c:v>
                </c:pt>
                <c:pt idx="11">
                  <c:v>0.6</c:v>
                </c:pt>
                <c:pt idx="12">
                  <c:v>0.8</c:v>
                </c:pt>
                <c:pt idx="13">
                  <c:v>1</c:v>
                </c:pt>
                <c:pt idx="14">
                  <c:v>1.5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</c:numCache>
            </c:numRef>
          </c:xVal>
          <c:yVal>
            <c:numRef>
              <c:f>Foglio1!$E$2:$E$19</c:f>
              <c:numCache>
                <c:formatCode>0.00E+00</c:formatCode>
                <c:ptCount val="18"/>
                <c:pt idx="0">
                  <c:v>0.51700000000000002</c:v>
                </c:pt>
                <c:pt idx="1">
                  <c:v>0.76300000000000001</c:v>
                </c:pt>
                <c:pt idx="2">
                  <c:v>1.25</c:v>
                </c:pt>
                <c:pt idx="3">
                  <c:v>1.38</c:v>
                </c:pt>
                <c:pt idx="4">
                  <c:v>1.26</c:v>
                </c:pt>
                <c:pt idx="5">
                  <c:v>1.1200000000000001</c:v>
                </c:pt>
                <c:pt idx="6">
                  <c:v>1.06</c:v>
                </c:pt>
                <c:pt idx="7">
                  <c:v>0.876</c:v>
                </c:pt>
                <c:pt idx="8">
                  <c:v>0.83799999999999997</c:v>
                </c:pt>
                <c:pt idx="9">
                  <c:v>0.73</c:v>
                </c:pt>
                <c:pt idx="10">
                  <c:v>0.68400000000000005</c:v>
                </c:pt>
                <c:pt idx="11">
                  <c:v>0.56299999999999994</c:v>
                </c:pt>
                <c:pt idx="12">
                  <c:v>0.38700000000000001</c:v>
                </c:pt>
                <c:pt idx="13">
                  <c:v>0.29599999999999999</c:v>
                </c:pt>
                <c:pt idx="14">
                  <c:v>0.17899999999999999</c:v>
                </c:pt>
                <c:pt idx="15">
                  <c:v>0.11799999999999999</c:v>
                </c:pt>
                <c:pt idx="16">
                  <c:v>5.9900000000000002E-2</c:v>
                </c:pt>
                <c:pt idx="17">
                  <c:v>3.6299999999999999E-2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8C1-4C64-862C-06AF5A9D8043}"/>
            </c:ext>
          </c:extLst>
        </c:ser>
        <c:ser>
          <c:idx val="1"/>
          <c:order val="2"/>
          <c:tx>
            <c:strRef>
              <c:f>Foglio1!$F$1</c:f>
              <c:strCache>
                <c:ptCount val="1"/>
                <c:pt idx="0">
                  <c:v>UHS 975 anni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Foglio1!$B$2:$B$19</c:f>
              <c:numCache>
                <c:formatCode>General</c:formatCode>
                <c:ptCount val="18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0.24</c:v>
                </c:pt>
                <c:pt idx="5">
                  <c:v>0.28000000000000003</c:v>
                </c:pt>
                <c:pt idx="6">
                  <c:v>0.3</c:v>
                </c:pt>
                <c:pt idx="7">
                  <c:v>0.38</c:v>
                </c:pt>
                <c:pt idx="8">
                  <c:v>0.4</c:v>
                </c:pt>
                <c:pt idx="9">
                  <c:v>0.46</c:v>
                </c:pt>
                <c:pt idx="10">
                  <c:v>0.5</c:v>
                </c:pt>
                <c:pt idx="11">
                  <c:v>0.6</c:v>
                </c:pt>
                <c:pt idx="12">
                  <c:v>0.8</c:v>
                </c:pt>
                <c:pt idx="13">
                  <c:v>1</c:v>
                </c:pt>
                <c:pt idx="14">
                  <c:v>1.5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</c:numCache>
            </c:numRef>
          </c:xVal>
          <c:yVal>
            <c:numRef>
              <c:f>Foglio1!$F$2:$F$19</c:f>
              <c:numCache>
                <c:formatCode>0.00E+00</c:formatCode>
                <c:ptCount val="18"/>
                <c:pt idx="0">
                  <c:v>0.68700000000000006</c:v>
                </c:pt>
                <c:pt idx="1">
                  <c:v>1.03</c:v>
                </c:pt>
                <c:pt idx="2">
                  <c:v>1.66</c:v>
                </c:pt>
                <c:pt idx="3">
                  <c:v>1.85</c:v>
                </c:pt>
                <c:pt idx="4">
                  <c:v>1.66</c:v>
                </c:pt>
                <c:pt idx="5">
                  <c:v>1.5</c:v>
                </c:pt>
                <c:pt idx="6">
                  <c:v>1.44</c:v>
                </c:pt>
                <c:pt idx="7">
                  <c:v>1.18</c:v>
                </c:pt>
                <c:pt idx="8">
                  <c:v>1.1399999999999999</c:v>
                </c:pt>
                <c:pt idx="9">
                  <c:v>0.98899999999999999</c:v>
                </c:pt>
                <c:pt idx="10">
                  <c:v>0.92200000000000004</c:v>
                </c:pt>
                <c:pt idx="11">
                  <c:v>0.76300000000000001</c:v>
                </c:pt>
                <c:pt idx="12">
                  <c:v>0.53500000000000003</c:v>
                </c:pt>
                <c:pt idx="13">
                  <c:v>0.40500000000000003</c:v>
                </c:pt>
                <c:pt idx="14">
                  <c:v>0.249</c:v>
                </c:pt>
                <c:pt idx="15">
                  <c:v>0.16900000000000001</c:v>
                </c:pt>
                <c:pt idx="16">
                  <c:v>8.5900000000000004E-2</c:v>
                </c:pt>
                <c:pt idx="17">
                  <c:v>5.2499999999999998E-2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8C1-4C64-862C-06AF5A9D8043}"/>
            </c:ext>
          </c:extLst>
        </c:ser>
        <c:ser>
          <c:idx val="3"/>
          <c:order val="3"/>
          <c:tx>
            <c:strRef>
              <c:f>Foglio1!$Q$1</c:f>
              <c:strCache>
                <c:ptCount val="1"/>
                <c:pt idx="0">
                  <c:v>NTC18  50 anni sito B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Foglio1!$P$2:$P$46</c:f>
              <c:numCache>
                <c:formatCode>0.000</c:formatCode>
                <c:ptCount val="45"/>
                <c:pt idx="0">
                  <c:v>0</c:v>
                </c:pt>
                <c:pt idx="1">
                  <c:v>0.13242476551716392</c:v>
                </c:pt>
                <c:pt idx="2">
                  <c:v>0.39727429655149177</c:v>
                </c:pt>
                <c:pt idx="3">
                  <c:v>0.47421567456826824</c:v>
                </c:pt>
                <c:pt idx="4">
                  <c:v>0.55115705258504466</c:v>
                </c:pt>
                <c:pt idx="5">
                  <c:v>0.62809843060182113</c:v>
                </c:pt>
                <c:pt idx="6">
                  <c:v>0.70503980861859761</c:v>
                </c:pt>
                <c:pt idx="7">
                  <c:v>0.78198118663537408</c:v>
                </c:pt>
                <c:pt idx="8">
                  <c:v>0.85892256465215056</c:v>
                </c:pt>
                <c:pt idx="9">
                  <c:v>0.93586394266892703</c:v>
                </c:pt>
                <c:pt idx="10">
                  <c:v>1.0128053206857035</c:v>
                </c:pt>
                <c:pt idx="11">
                  <c:v>1.08974669870248</c:v>
                </c:pt>
                <c:pt idx="12">
                  <c:v>1.1666880767192565</c:v>
                </c:pt>
                <c:pt idx="13">
                  <c:v>1.2436294547360329</c:v>
                </c:pt>
                <c:pt idx="14">
                  <c:v>1.3205708327528094</c:v>
                </c:pt>
                <c:pt idx="15">
                  <c:v>1.3975122107695859</c:v>
                </c:pt>
                <c:pt idx="16">
                  <c:v>1.4744535887863623</c:v>
                </c:pt>
                <c:pt idx="17">
                  <c:v>1.5513949668031388</c:v>
                </c:pt>
                <c:pt idx="18">
                  <c:v>1.6283363448199153</c:v>
                </c:pt>
                <c:pt idx="19">
                  <c:v>1.7052777228366918</c:v>
                </c:pt>
                <c:pt idx="20">
                  <c:v>1.7822191008534682</c:v>
                </c:pt>
                <c:pt idx="21">
                  <c:v>1.8591604788702447</c:v>
                </c:pt>
                <c:pt idx="22">
                  <c:v>1.9361018568870212</c:v>
                </c:pt>
                <c:pt idx="23">
                  <c:v>2.0130432349037974</c:v>
                </c:pt>
                <c:pt idx="24">
                  <c:v>2.1076602237179025</c:v>
                </c:pt>
                <c:pt idx="25">
                  <c:v>2.2022772125320076</c:v>
                </c:pt>
                <c:pt idx="26">
                  <c:v>2.2968942013461127</c:v>
                </c:pt>
                <c:pt idx="27">
                  <c:v>2.3915111901602177</c:v>
                </c:pt>
                <c:pt idx="28">
                  <c:v>2.4861281789743228</c:v>
                </c:pt>
                <c:pt idx="29">
                  <c:v>2.5807451677884279</c:v>
                </c:pt>
                <c:pt idx="30">
                  <c:v>2.675362156602533</c:v>
                </c:pt>
                <c:pt idx="31">
                  <c:v>2.769979145416638</c:v>
                </c:pt>
                <c:pt idx="32">
                  <c:v>2.8645961342307431</c:v>
                </c:pt>
                <c:pt idx="33">
                  <c:v>2.9592131230448482</c:v>
                </c:pt>
                <c:pt idx="34">
                  <c:v>3.0538301118589533</c:v>
                </c:pt>
                <c:pt idx="35">
                  <c:v>3.1484471006730583</c:v>
                </c:pt>
                <c:pt idx="36">
                  <c:v>3.2430640894871634</c:v>
                </c:pt>
                <c:pt idx="37">
                  <c:v>3.3376810783012685</c:v>
                </c:pt>
                <c:pt idx="38">
                  <c:v>3.4322980671153736</c:v>
                </c:pt>
                <c:pt idx="39">
                  <c:v>3.5269150559294786</c:v>
                </c:pt>
                <c:pt idx="40">
                  <c:v>3.6215320447435837</c:v>
                </c:pt>
                <c:pt idx="41">
                  <c:v>3.7161490335576888</c:v>
                </c:pt>
                <c:pt idx="42">
                  <c:v>3.8107660223717938</c:v>
                </c:pt>
                <c:pt idx="43">
                  <c:v>3.9053830111858989</c:v>
                </c:pt>
                <c:pt idx="44">
                  <c:v>4</c:v>
                </c:pt>
              </c:numCache>
            </c:numRef>
          </c:xVal>
          <c:yVal>
            <c:numRef>
              <c:f>Foglio1!$Q$2:$Q$46</c:f>
              <c:numCache>
                <c:formatCode>0.000</c:formatCode>
                <c:ptCount val="45"/>
                <c:pt idx="0">
                  <c:v>0.12391297047113918</c:v>
                </c:pt>
                <c:pt idx="1">
                  <c:v>0.28786886846564785</c:v>
                </c:pt>
                <c:pt idx="2">
                  <c:v>0.28786886846564785</c:v>
                </c:pt>
                <c:pt idx="3">
                  <c:v>0.2411622144773716</c:v>
                </c:pt>
                <c:pt idx="4">
                  <c:v>0.2074960334488648</c:v>
                </c:pt>
                <c:pt idx="5">
                  <c:v>0.18207799390484988</c:v>
                </c:pt>
                <c:pt idx="6">
                  <c:v>0.16220772333811662</c:v>
                </c:pt>
                <c:pt idx="7">
                  <c:v>0.14624763891166329</c:v>
                </c:pt>
                <c:pt idx="8">
                  <c:v>0.13314692956643798</c:v>
                </c:pt>
                <c:pt idx="9">
                  <c:v>0.12220035093201725</c:v>
                </c:pt>
                <c:pt idx="10">
                  <c:v>0.11291696428029881</c:v>
                </c:pt>
                <c:pt idx="11">
                  <c:v>0.10494448146062908</c:v>
                </c:pt>
                <c:pt idx="12">
                  <c:v>9.8023545882421528E-2</c:v>
                </c:pt>
                <c:pt idx="13">
                  <c:v>9.1958984875473465E-2</c:v>
                </c:pt>
                <c:pt idx="14">
                  <c:v>8.6601111718004414E-2</c:v>
                </c:pt>
                <c:pt idx="15">
                  <c:v>8.1833204273604507E-2</c:v>
                </c:pt>
                <c:pt idx="16">
                  <c:v>7.7562904040199346E-2</c:v>
                </c:pt>
                <c:pt idx="17">
                  <c:v>7.371617458217268E-2</c:v>
                </c:pt>
                <c:pt idx="18">
                  <c:v>7.0232972802318702E-2</c:v>
                </c:pt>
                <c:pt idx="19">
                  <c:v>6.706409207558521E-2</c:v>
                </c:pt>
                <c:pt idx="20">
                  <c:v>6.4168823105979572E-2</c:v>
                </c:pt>
                <c:pt idx="21">
                  <c:v>6.1513195616259557E-2</c:v>
                </c:pt>
                <c:pt idx="22">
                  <c:v>5.9068639292895256E-2</c:v>
                </c:pt>
                <c:pt idx="23">
                  <c:v>5.6810951814569209E-2</c:v>
                </c:pt>
                <c:pt idx="24">
                  <c:v>5.1824732791802205E-2</c:v>
                </c:pt>
                <c:pt idx="25">
                  <c:v>4.7467274991997772E-2</c:v>
                </c:pt>
                <c:pt idx="26">
                  <c:v>4.363714089036641E-2</c:v>
                </c:pt>
                <c:pt idx="27">
                  <c:v>4.0252553497807458E-2</c:v>
                </c:pt>
                <c:pt idx="28">
                  <c:v>3.724699480330676E-2</c:v>
                </c:pt>
                <c:pt idx="29">
                  <c:v>3.4565912390284045E-2</c:v>
                </c:pt>
                <c:pt idx="30">
                  <c:v>3.2164226466804294E-2</c:v>
                </c:pt>
                <c:pt idx="31">
                  <c:v>3.0004422469353229E-2</c:v>
                </c:pt>
                <c:pt idx="32">
                  <c:v>2.8055077162277398E-2</c:v>
                </c:pt>
                <c:pt idx="33">
                  <c:v>2.628970918714672E-2</c:v>
                </c:pt>
                <c:pt idx="34">
                  <c:v>2.4685874932487677E-2</c:v>
                </c:pt>
                <c:pt idx="35">
                  <c:v>2.3224451661627388E-2</c:v>
                </c:pt>
                <c:pt idx="36">
                  <c:v>2.1889064851028952E-2</c:v>
                </c:pt>
                <c:pt idx="37">
                  <c:v>2.0665627512772903E-2</c:v>
                </c:pt>
                <c:pt idx="38">
                  <c:v>1.9541967155928121E-2</c:v>
                </c:pt>
                <c:pt idx="39">
                  <c:v>1.8507521837912783E-2</c:v>
                </c:pt>
                <c:pt idx="40">
                  <c:v>1.7553091059511437E-2</c:v>
                </c:pt>
                <c:pt idx="41">
                  <c:v>1.6670630478793635E-2</c:v>
                </c:pt>
                <c:pt idx="42">
                  <c:v>1.5853081851183934E-2</c:v>
                </c:pt>
                <c:pt idx="43">
                  <c:v>1.5094231453129022E-2</c:v>
                </c:pt>
                <c:pt idx="44">
                  <c:v>1.438859166471548E-2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8C1-4C64-862C-06AF5A9D8043}"/>
            </c:ext>
          </c:extLst>
        </c:ser>
        <c:ser>
          <c:idx val="4"/>
          <c:order val="4"/>
          <c:tx>
            <c:strRef>
              <c:f>Foglio1!$S$1</c:f>
              <c:strCache>
                <c:ptCount val="1"/>
                <c:pt idx="0">
                  <c:v>NTC18  475 anni sito B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Foglio1!$R$2:$R$46</c:f>
              <c:numCache>
                <c:formatCode>0.000</c:formatCode>
                <c:ptCount val="45"/>
                <c:pt idx="0">
                  <c:v>0</c:v>
                </c:pt>
                <c:pt idx="1">
                  <c:v>0.15535440596489497</c:v>
                </c:pt>
                <c:pt idx="2">
                  <c:v>0.46606321789468491</c:v>
                </c:pt>
                <c:pt idx="3">
                  <c:v>0.56930300572368231</c:v>
                </c:pt>
                <c:pt idx="4">
                  <c:v>0.67254279355267976</c:v>
                </c:pt>
                <c:pt idx="5">
                  <c:v>0.77578258138167722</c:v>
                </c:pt>
                <c:pt idx="6">
                  <c:v>0.87902236921067467</c:v>
                </c:pt>
                <c:pt idx="7">
                  <c:v>0.98226215703967212</c:v>
                </c:pt>
                <c:pt idx="8">
                  <c:v>1.0855019448686696</c:v>
                </c:pt>
                <c:pt idx="9">
                  <c:v>1.188741732697667</c:v>
                </c:pt>
                <c:pt idx="10">
                  <c:v>1.2919815205266645</c:v>
                </c:pt>
                <c:pt idx="11">
                  <c:v>1.3952213083556619</c:v>
                </c:pt>
                <c:pt idx="12">
                  <c:v>1.4984610961846594</c:v>
                </c:pt>
                <c:pt idx="13">
                  <c:v>1.6017008840136568</c:v>
                </c:pt>
                <c:pt idx="14">
                  <c:v>1.7049406718426543</c:v>
                </c:pt>
                <c:pt idx="15">
                  <c:v>1.8081804596716518</c:v>
                </c:pt>
                <c:pt idx="16">
                  <c:v>1.9114202475006492</c:v>
                </c:pt>
                <c:pt idx="17">
                  <c:v>2.0146600353296469</c:v>
                </c:pt>
                <c:pt idx="18">
                  <c:v>2.1178998231586443</c:v>
                </c:pt>
                <c:pt idx="19">
                  <c:v>2.2211396109876418</c:v>
                </c:pt>
                <c:pt idx="20">
                  <c:v>2.3243793988166392</c:v>
                </c:pt>
                <c:pt idx="21">
                  <c:v>2.4276191866456367</c:v>
                </c:pt>
                <c:pt idx="22">
                  <c:v>2.5308589744746341</c:v>
                </c:pt>
                <c:pt idx="23">
                  <c:v>2.6340987623036316</c:v>
                </c:pt>
                <c:pt idx="24">
                  <c:v>2.6991416783844109</c:v>
                </c:pt>
                <c:pt idx="25">
                  <c:v>2.7641845944651902</c:v>
                </c:pt>
                <c:pt idx="26">
                  <c:v>2.8292275105459694</c:v>
                </c:pt>
                <c:pt idx="27">
                  <c:v>2.8942704266267487</c:v>
                </c:pt>
                <c:pt idx="28">
                  <c:v>2.959313342707528</c:v>
                </c:pt>
                <c:pt idx="29">
                  <c:v>3.0243562587883073</c:v>
                </c:pt>
                <c:pt idx="30">
                  <c:v>3.0893991748690866</c:v>
                </c:pt>
                <c:pt idx="31">
                  <c:v>3.1544420909498658</c:v>
                </c:pt>
                <c:pt idx="32">
                  <c:v>3.2194850070306451</c:v>
                </c:pt>
                <c:pt idx="33">
                  <c:v>3.2845279231114244</c:v>
                </c:pt>
                <c:pt idx="34">
                  <c:v>3.3495708391922037</c:v>
                </c:pt>
                <c:pt idx="35">
                  <c:v>3.4146137552729829</c:v>
                </c:pt>
                <c:pt idx="36">
                  <c:v>3.4796566713537622</c:v>
                </c:pt>
                <c:pt idx="37">
                  <c:v>3.5446995874345415</c:v>
                </c:pt>
                <c:pt idx="38">
                  <c:v>3.6097425035153208</c:v>
                </c:pt>
                <c:pt idx="39">
                  <c:v>3.6747854195961001</c:v>
                </c:pt>
                <c:pt idx="40">
                  <c:v>3.7398283356768793</c:v>
                </c:pt>
                <c:pt idx="41">
                  <c:v>3.8048712517576586</c:v>
                </c:pt>
                <c:pt idx="42">
                  <c:v>3.8699141678384379</c:v>
                </c:pt>
                <c:pt idx="43">
                  <c:v>3.9349570839192172</c:v>
                </c:pt>
                <c:pt idx="44">
                  <c:v>4</c:v>
                </c:pt>
              </c:numCache>
            </c:numRef>
          </c:xVal>
          <c:yVal>
            <c:numRef>
              <c:f>Foglio1!$S$2:$S$46</c:f>
              <c:numCache>
                <c:formatCode>0.000</c:formatCode>
                <c:ptCount val="45"/>
                <c:pt idx="0">
                  <c:v>0.29877766400328143</c:v>
                </c:pt>
                <c:pt idx="1">
                  <c:v>0.70583778971276867</c:v>
                </c:pt>
                <c:pt idx="2">
                  <c:v>0.70583778971276867</c:v>
                </c:pt>
                <c:pt idx="3">
                  <c:v>0.57783821317969963</c:v>
                </c:pt>
                <c:pt idx="4">
                  <c:v>0.48913620774591993</c:v>
                </c:pt>
                <c:pt idx="5">
                  <c:v>0.42404281751120865</c:v>
                </c:pt>
                <c:pt idx="6">
                  <c:v>0.37423965886169852</c:v>
                </c:pt>
                <c:pt idx="7">
                  <c:v>0.33490553334217321</c:v>
                </c:pt>
                <c:pt idx="8">
                  <c:v>0.30305337833826268</c:v>
                </c:pt>
                <c:pt idx="9">
                  <c:v>0.27673381234683264</c:v>
                </c:pt>
                <c:pt idx="10">
                  <c:v>0.25462053934881773</c:v>
                </c:pt>
                <c:pt idx="11">
                  <c:v>0.23577982189284841</c:v>
                </c:pt>
                <c:pt idx="12">
                  <c:v>0.21953525014617106</c:v>
                </c:pt>
                <c:pt idx="13">
                  <c:v>0.20538480990337019</c:v>
                </c:pt>
                <c:pt idx="14">
                  <c:v>0.19294808143069769</c:v>
                </c:pt>
                <c:pt idx="15">
                  <c:v>0.18193152670444288</c:v>
                </c:pt>
                <c:pt idx="16">
                  <c:v>0.17210502610054265</c:v>
                </c:pt>
                <c:pt idx="17">
                  <c:v>0.1632856292458188</c:v>
                </c:pt>
                <c:pt idx="18">
                  <c:v>0.15532605838485086</c:v>
                </c:pt>
                <c:pt idx="19">
                  <c:v>0.14810641796574364</c:v>
                </c:pt>
                <c:pt idx="20">
                  <c:v>0.14152811359138862</c:v>
                </c:pt>
                <c:pt idx="21">
                  <c:v>0.13550932262969648</c:v>
                </c:pt>
                <c:pt idx="22">
                  <c:v>0.12998157341164882</c:v>
                </c:pt>
                <c:pt idx="23">
                  <c:v>0.12488712887041144</c:v>
                </c:pt>
                <c:pt idx="24">
                  <c:v>0.11894068277817113</c:v>
                </c:pt>
                <c:pt idx="25">
                  <c:v>0.11340904818070544</c:v>
                </c:pt>
                <c:pt idx="26">
                  <c:v>0.10825452161168213</c:v>
                </c:pt>
                <c:pt idx="27">
                  <c:v>0.10344358798229122</c:v>
                </c:pt>
                <c:pt idx="28">
                  <c:v>9.894637440696441E-2</c:v>
                </c:pt>
                <c:pt idx="29">
                  <c:v>9.4736185351346008E-2</c:v>
                </c:pt>
                <c:pt idx="30">
                  <c:v>9.0789105553023719E-2</c:v>
                </c:pt>
                <c:pt idx="31">
                  <c:v>8.7083659653365522E-2</c:v>
                </c:pt>
                <c:pt idx="32">
                  <c:v>8.360051946926067E-2</c:v>
                </c:pt>
                <c:pt idx="33">
                  <c:v>8.0322251433866884E-2</c:v>
                </c:pt>
                <c:pt idx="34">
                  <c:v>7.7233098028121699E-2</c:v>
                </c:pt>
                <c:pt idx="35">
                  <c:v>7.431878807361339E-2</c:v>
                </c:pt>
                <c:pt idx="36">
                  <c:v>7.1566371612074048E-2</c:v>
                </c:pt>
                <c:pt idx="37">
                  <c:v>6.8964075796077287E-2</c:v>
                </c:pt>
                <c:pt idx="38">
                  <c:v>6.6501178789999033E-2</c:v>
                </c:pt>
                <c:pt idx="39">
                  <c:v>6.4167899154018784E-2</c:v>
                </c:pt>
                <c:pt idx="40">
                  <c:v>6.1955298576002349E-2</c:v>
                </c:pt>
                <c:pt idx="41">
                  <c:v>5.9855196141737337E-2</c:v>
                </c:pt>
                <c:pt idx="42">
                  <c:v>5.7860092605362831E-2</c:v>
                </c:pt>
                <c:pt idx="43">
                  <c:v>5.5963103348729823E-2</c:v>
                </c:pt>
                <c:pt idx="44">
                  <c:v>5.4157898908735208E-2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8C1-4C64-862C-06AF5A9D8043}"/>
            </c:ext>
          </c:extLst>
        </c:ser>
        <c:ser>
          <c:idx val="5"/>
          <c:order val="5"/>
          <c:tx>
            <c:strRef>
              <c:f>Foglio1!$U$1</c:f>
              <c:strCache>
                <c:ptCount val="1"/>
                <c:pt idx="0">
                  <c:v>NTC18  975 anni sito B</c:v>
                </c:pt>
              </c:strCache>
            </c:strRef>
          </c:tx>
          <c:spPr>
            <a:ln w="222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Foglio1!$T$2:$T$46</c:f>
              <c:numCache>
                <c:formatCode>0.000</c:formatCode>
                <c:ptCount val="45"/>
                <c:pt idx="0">
                  <c:v>0</c:v>
                </c:pt>
                <c:pt idx="1">
                  <c:v>0.16195281257902552</c:v>
                </c:pt>
                <c:pt idx="2">
                  <c:v>0.4858584377370766</c:v>
                </c:pt>
                <c:pt idx="3">
                  <c:v>0.60207739349765144</c:v>
                </c:pt>
                <c:pt idx="4">
                  <c:v>0.71829634925822627</c:v>
                </c:pt>
                <c:pt idx="5">
                  <c:v>0.83451530501880111</c:v>
                </c:pt>
                <c:pt idx="6">
                  <c:v>0.95073426077937595</c:v>
                </c:pt>
                <c:pt idx="7">
                  <c:v>1.0669532165399507</c:v>
                </c:pt>
                <c:pt idx="8">
                  <c:v>1.1831721723005255</c:v>
                </c:pt>
                <c:pt idx="9">
                  <c:v>1.2993911280611004</c:v>
                </c:pt>
                <c:pt idx="10">
                  <c:v>1.4156100838216752</c:v>
                </c:pt>
                <c:pt idx="11">
                  <c:v>1.53182903958225</c:v>
                </c:pt>
                <c:pt idx="12">
                  <c:v>1.6480479953428249</c:v>
                </c:pt>
                <c:pt idx="13">
                  <c:v>1.7642669511033997</c:v>
                </c:pt>
                <c:pt idx="14">
                  <c:v>1.8804859068639745</c:v>
                </c:pt>
                <c:pt idx="15">
                  <c:v>1.9967048626245494</c:v>
                </c:pt>
                <c:pt idx="16">
                  <c:v>2.112923818385124</c:v>
                </c:pt>
                <c:pt idx="17">
                  <c:v>2.2291427741456986</c:v>
                </c:pt>
                <c:pt idx="18">
                  <c:v>2.3453617299062732</c:v>
                </c:pt>
                <c:pt idx="19">
                  <c:v>2.4615806856668478</c:v>
                </c:pt>
                <c:pt idx="20">
                  <c:v>2.5777996414274225</c:v>
                </c:pt>
                <c:pt idx="21">
                  <c:v>2.6940185971879971</c:v>
                </c:pt>
                <c:pt idx="22">
                  <c:v>2.8102375529485717</c:v>
                </c:pt>
                <c:pt idx="23">
                  <c:v>2.9264565087091476</c:v>
                </c:pt>
                <c:pt idx="24">
                  <c:v>2.9775776273420456</c:v>
                </c:pt>
                <c:pt idx="25">
                  <c:v>3.0286987459749435</c:v>
                </c:pt>
                <c:pt idx="26">
                  <c:v>3.0798198646078414</c:v>
                </c:pt>
                <c:pt idx="27">
                  <c:v>3.1309409832407393</c:v>
                </c:pt>
                <c:pt idx="28">
                  <c:v>3.1820621018736372</c:v>
                </c:pt>
                <c:pt idx="29">
                  <c:v>3.2331832205065352</c:v>
                </c:pt>
                <c:pt idx="30">
                  <c:v>3.2843043391394331</c:v>
                </c:pt>
                <c:pt idx="31">
                  <c:v>3.335425457772331</c:v>
                </c:pt>
                <c:pt idx="32">
                  <c:v>3.3865465764052289</c:v>
                </c:pt>
                <c:pt idx="33">
                  <c:v>3.4376676950381269</c:v>
                </c:pt>
                <c:pt idx="34">
                  <c:v>3.4887888136710248</c:v>
                </c:pt>
                <c:pt idx="35">
                  <c:v>3.5399099323039227</c:v>
                </c:pt>
                <c:pt idx="36">
                  <c:v>3.5910310509368206</c:v>
                </c:pt>
                <c:pt idx="37">
                  <c:v>3.6421521695697185</c:v>
                </c:pt>
                <c:pt idx="38">
                  <c:v>3.6932732882026165</c:v>
                </c:pt>
                <c:pt idx="39">
                  <c:v>3.7443944068355144</c:v>
                </c:pt>
                <c:pt idx="40">
                  <c:v>3.7955155254684123</c:v>
                </c:pt>
                <c:pt idx="41">
                  <c:v>3.8466366441013102</c:v>
                </c:pt>
                <c:pt idx="42">
                  <c:v>3.8977577627342082</c:v>
                </c:pt>
                <c:pt idx="43">
                  <c:v>3.9488788813671061</c:v>
                </c:pt>
                <c:pt idx="44">
                  <c:v>4</c:v>
                </c:pt>
              </c:numCache>
            </c:numRef>
          </c:xVal>
          <c:yVal>
            <c:numRef>
              <c:f>Foglio1!$U$2:$U$46</c:f>
              <c:numCache>
                <c:formatCode>0.000</c:formatCode>
                <c:ptCount val="45"/>
                <c:pt idx="0">
                  <c:v>0.3587213798058414</c:v>
                </c:pt>
                <c:pt idx="1">
                  <c:v>0.86068001975653052</c:v>
                </c:pt>
                <c:pt idx="2">
                  <c:v>0.86068001975653052</c:v>
                </c:pt>
                <c:pt idx="3">
                  <c:v>0.69454301773590055</c:v>
                </c:pt>
                <c:pt idx="4">
                  <c:v>0.58216730493237301</c:v>
                </c:pt>
                <c:pt idx="5">
                  <c:v>0.5010916483802571</c:v>
                </c:pt>
                <c:pt idx="6">
                  <c:v>0.43983757295926762</c:v>
                </c:pt>
                <c:pt idx="7">
                  <c:v>0.39192782149016214</c:v>
                </c:pt>
                <c:pt idx="8">
                  <c:v>0.35343009206965137</c:v>
                </c:pt>
                <c:pt idx="9">
                  <c:v>0.32181892023104597</c:v>
                </c:pt>
                <c:pt idx="10">
                  <c:v>0.29539818525558126</c:v>
                </c:pt>
                <c:pt idx="11">
                  <c:v>0.27298650109444605</c:v>
                </c:pt>
                <c:pt idx="12">
                  <c:v>0.25373572309308701</c:v>
                </c:pt>
                <c:pt idx="13">
                  <c:v>0.23702118861825019</c:v>
                </c:pt>
                <c:pt idx="14">
                  <c:v>0.22237265818587837</c:v>
                </c:pt>
                <c:pt idx="15">
                  <c:v>0.2094293741743917</c:v>
                </c:pt>
                <c:pt idx="16">
                  <c:v>0.19790995120213287</c:v>
                </c:pt>
                <c:pt idx="17">
                  <c:v>0.18759168530633213</c:v>
                </c:pt>
                <c:pt idx="18">
                  <c:v>0.17829601483568816</c:v>
                </c:pt>
                <c:pt idx="19">
                  <c:v>0.16987809996451173</c:v>
                </c:pt>
                <c:pt idx="20">
                  <c:v>0.16221922102482284</c:v>
                </c:pt>
                <c:pt idx="21">
                  <c:v>0.15522114443712692</c:v>
                </c:pt>
                <c:pt idx="22">
                  <c:v>0.14880188664181471</c:v>
                </c:pt>
                <c:pt idx="23">
                  <c:v>0.14289248739762656</c:v>
                </c:pt>
                <c:pt idx="24">
                  <c:v>0.13802805223270775</c:v>
                </c:pt>
                <c:pt idx="25">
                  <c:v>0.13340785128841831</c:v>
                </c:pt>
                <c:pt idx="26">
                  <c:v>0.12901580399894372</c:v>
                </c:pt>
                <c:pt idx="27">
                  <c:v>0.12483713178440622</c:v>
                </c:pt>
                <c:pt idx="28">
                  <c:v>0.12085823356873659</c:v>
                </c:pt>
                <c:pt idx="29">
                  <c:v>0.11706657496475159</c:v>
                </c:pt>
                <c:pt idx="30">
                  <c:v>0.11345058943803105</c:v>
                </c:pt>
                <c:pt idx="31">
                  <c:v>0.10999958999226903</c:v>
                </c:pt>
                <c:pt idx="32">
                  <c:v>0.10670369011524018</c:v>
                </c:pt>
                <c:pt idx="33">
                  <c:v>0.10355373289199525</c:v>
                </c:pt>
                <c:pt idx="34">
                  <c:v>0.10054122733501614</c:v>
                </c:pt>
                <c:pt idx="35">
                  <c:v>9.7658291103661213E-2</c:v>
                </c:pt>
                <c:pt idx="36">
                  <c:v>9.4897598890506696E-2</c:v>
                </c:pt>
                <c:pt idx="37">
                  <c:v>9.2252335842793298E-2</c:v>
                </c:pt>
                <c:pt idx="38">
                  <c:v>8.9716155465338704E-2</c:v>
                </c:pt>
                <c:pt idx="39">
                  <c:v>8.7283141518832638E-2</c:v>
                </c:pt>
                <c:pt idx="40">
                  <c:v>8.4947773485949951E-2</c:v>
                </c:pt>
                <c:pt idx="41">
                  <c:v>8.2704895228512654E-2</c:v>
                </c:pt>
                <c:pt idx="42">
                  <c:v>8.0549686503108689E-2</c:v>
                </c:pt>
                <c:pt idx="43">
                  <c:v>7.8477637041071302E-2</c:v>
                </c:pt>
                <c:pt idx="44">
                  <c:v>7.6484522932331434E-2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8C1-4C64-862C-06AF5A9D80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9428000"/>
        <c:axId val="1"/>
      </c:scatterChart>
      <c:valAx>
        <c:axId val="2009428000"/>
        <c:scaling>
          <c:orientation val="minMax"/>
          <c:max val="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T (s)</a:t>
                </a:r>
              </a:p>
            </c:rich>
          </c:tx>
          <c:layout>
            <c:manualLayout>
              <c:xMode val="edge"/>
              <c:yMode val="edge"/>
              <c:x val="0.47892080291582984"/>
              <c:y val="0.914843703747557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PSA (cm/s2)</a:t>
                </a:r>
              </a:p>
            </c:rich>
          </c:tx>
          <c:layout>
            <c:manualLayout>
              <c:xMode val="edge"/>
              <c:yMode val="edge"/>
              <c:x val="1.1804470797425625E-2"/>
              <c:y val="0.3844293312020208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09428000"/>
        <c:crosses val="autoZero"/>
        <c:crossBetween val="midCat"/>
        <c:majorUnit val="0.2"/>
        <c:minorUnit val="5.000000000000001E-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9246194934135243"/>
          <c:y val="0.18431980541905946"/>
          <c:w val="0.3045205479452055"/>
          <c:h val="0.331969423082815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 sz="1200"/>
              <a:t>Amatrice,  Akkar et al. 2014, VS30=420 m/s, Repi, norm fault </a:t>
            </a:r>
          </a:p>
        </c:rich>
      </c:tx>
      <c:layout>
        <c:manualLayout>
          <c:xMode val="edge"/>
          <c:yMode val="edge"/>
          <c:x val="0.17088243524215341"/>
          <c:y val="5.19349554989836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16188870151771"/>
          <c:y val="0.17031670638663887"/>
          <c:w val="0.76728499156829677"/>
          <c:h val="0.66910134651893849"/>
        </c:manualLayout>
      </c:layout>
      <c:scatterChart>
        <c:scatterStyle val="smoothMarker"/>
        <c:varyColors val="0"/>
        <c:ser>
          <c:idx val="2"/>
          <c:order val="0"/>
          <c:tx>
            <c:strRef>
              <c:f>Foglio1!$E$1</c:f>
              <c:strCache>
                <c:ptCount val="1"/>
                <c:pt idx="0">
                  <c:v> UHS 475 anni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Foglio1!$B$2:$B$19</c:f>
              <c:numCache>
                <c:formatCode>General</c:formatCode>
                <c:ptCount val="18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0.24</c:v>
                </c:pt>
                <c:pt idx="5">
                  <c:v>0.28000000000000003</c:v>
                </c:pt>
                <c:pt idx="6">
                  <c:v>0.3</c:v>
                </c:pt>
                <c:pt idx="7">
                  <c:v>0.38</c:v>
                </c:pt>
                <c:pt idx="8">
                  <c:v>0.4</c:v>
                </c:pt>
                <c:pt idx="9">
                  <c:v>0.46</c:v>
                </c:pt>
                <c:pt idx="10">
                  <c:v>0.5</c:v>
                </c:pt>
                <c:pt idx="11">
                  <c:v>0.6</c:v>
                </c:pt>
                <c:pt idx="12">
                  <c:v>0.8</c:v>
                </c:pt>
                <c:pt idx="13">
                  <c:v>1</c:v>
                </c:pt>
                <c:pt idx="14">
                  <c:v>1.5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</c:numCache>
            </c:numRef>
          </c:xVal>
          <c:yVal>
            <c:numRef>
              <c:f>Foglio1!$E$2:$E$19</c:f>
              <c:numCache>
                <c:formatCode>0.00E+00</c:formatCode>
                <c:ptCount val="18"/>
                <c:pt idx="0">
                  <c:v>0.51700000000000002</c:v>
                </c:pt>
                <c:pt idx="1">
                  <c:v>0.76300000000000001</c:v>
                </c:pt>
                <c:pt idx="2">
                  <c:v>1.25</c:v>
                </c:pt>
                <c:pt idx="3">
                  <c:v>1.38</c:v>
                </c:pt>
                <c:pt idx="4">
                  <c:v>1.26</c:v>
                </c:pt>
                <c:pt idx="5">
                  <c:v>1.1200000000000001</c:v>
                </c:pt>
                <c:pt idx="6">
                  <c:v>1.06</c:v>
                </c:pt>
                <c:pt idx="7">
                  <c:v>0.876</c:v>
                </c:pt>
                <c:pt idx="8">
                  <c:v>0.83799999999999997</c:v>
                </c:pt>
                <c:pt idx="9">
                  <c:v>0.73</c:v>
                </c:pt>
                <c:pt idx="10">
                  <c:v>0.68400000000000005</c:v>
                </c:pt>
                <c:pt idx="11">
                  <c:v>0.56299999999999994</c:v>
                </c:pt>
                <c:pt idx="12">
                  <c:v>0.38700000000000001</c:v>
                </c:pt>
                <c:pt idx="13">
                  <c:v>0.29599999999999999</c:v>
                </c:pt>
                <c:pt idx="14">
                  <c:v>0.17899999999999999</c:v>
                </c:pt>
                <c:pt idx="15">
                  <c:v>0.11799999999999999</c:v>
                </c:pt>
                <c:pt idx="16">
                  <c:v>5.9900000000000002E-2</c:v>
                </c:pt>
                <c:pt idx="17">
                  <c:v>3.6299999999999999E-2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DE-4968-95A6-3C464D6718A1}"/>
            </c:ext>
          </c:extLst>
        </c:ser>
        <c:ser>
          <c:idx val="4"/>
          <c:order val="1"/>
          <c:tx>
            <c:strRef>
              <c:f>Foglio1!$S$1</c:f>
              <c:strCache>
                <c:ptCount val="1"/>
                <c:pt idx="0">
                  <c:v>NTC18  475 anni sito B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Foglio1!$R$2:$R$46</c:f>
              <c:numCache>
                <c:formatCode>0.000</c:formatCode>
                <c:ptCount val="45"/>
                <c:pt idx="0">
                  <c:v>0</c:v>
                </c:pt>
                <c:pt idx="1">
                  <c:v>0.15535440596489497</c:v>
                </c:pt>
                <c:pt idx="2">
                  <c:v>0.46606321789468491</c:v>
                </c:pt>
                <c:pt idx="3">
                  <c:v>0.56930300572368231</c:v>
                </c:pt>
                <c:pt idx="4">
                  <c:v>0.67254279355267976</c:v>
                </c:pt>
                <c:pt idx="5">
                  <c:v>0.77578258138167722</c:v>
                </c:pt>
                <c:pt idx="6">
                  <c:v>0.87902236921067467</c:v>
                </c:pt>
                <c:pt idx="7">
                  <c:v>0.98226215703967212</c:v>
                </c:pt>
                <c:pt idx="8">
                  <c:v>1.0855019448686696</c:v>
                </c:pt>
                <c:pt idx="9">
                  <c:v>1.188741732697667</c:v>
                </c:pt>
                <c:pt idx="10">
                  <c:v>1.2919815205266645</c:v>
                </c:pt>
                <c:pt idx="11">
                  <c:v>1.3952213083556619</c:v>
                </c:pt>
                <c:pt idx="12">
                  <c:v>1.4984610961846594</c:v>
                </c:pt>
                <c:pt idx="13">
                  <c:v>1.6017008840136568</c:v>
                </c:pt>
                <c:pt idx="14">
                  <c:v>1.7049406718426543</c:v>
                </c:pt>
                <c:pt idx="15">
                  <c:v>1.8081804596716518</c:v>
                </c:pt>
                <c:pt idx="16">
                  <c:v>1.9114202475006492</c:v>
                </c:pt>
                <c:pt idx="17">
                  <c:v>2.0146600353296469</c:v>
                </c:pt>
                <c:pt idx="18">
                  <c:v>2.1178998231586443</c:v>
                </c:pt>
                <c:pt idx="19">
                  <c:v>2.2211396109876418</c:v>
                </c:pt>
                <c:pt idx="20">
                  <c:v>2.3243793988166392</c:v>
                </c:pt>
                <c:pt idx="21">
                  <c:v>2.4276191866456367</c:v>
                </c:pt>
                <c:pt idx="22">
                  <c:v>2.5308589744746341</c:v>
                </c:pt>
                <c:pt idx="23">
                  <c:v>2.6340987623036316</c:v>
                </c:pt>
                <c:pt idx="24">
                  <c:v>2.6991416783844109</c:v>
                </c:pt>
                <c:pt idx="25">
                  <c:v>2.7641845944651902</c:v>
                </c:pt>
                <c:pt idx="26">
                  <c:v>2.8292275105459694</c:v>
                </c:pt>
                <c:pt idx="27">
                  <c:v>2.8942704266267487</c:v>
                </c:pt>
                <c:pt idx="28">
                  <c:v>2.959313342707528</c:v>
                </c:pt>
                <c:pt idx="29">
                  <c:v>3.0243562587883073</c:v>
                </c:pt>
                <c:pt idx="30">
                  <c:v>3.0893991748690866</c:v>
                </c:pt>
                <c:pt idx="31">
                  <c:v>3.1544420909498658</c:v>
                </c:pt>
                <c:pt idx="32">
                  <c:v>3.2194850070306451</c:v>
                </c:pt>
                <c:pt idx="33">
                  <c:v>3.2845279231114244</c:v>
                </c:pt>
                <c:pt idx="34">
                  <c:v>3.3495708391922037</c:v>
                </c:pt>
                <c:pt idx="35">
                  <c:v>3.4146137552729829</c:v>
                </c:pt>
                <c:pt idx="36">
                  <c:v>3.4796566713537622</c:v>
                </c:pt>
                <c:pt idx="37">
                  <c:v>3.5446995874345415</c:v>
                </c:pt>
                <c:pt idx="38">
                  <c:v>3.6097425035153208</c:v>
                </c:pt>
                <c:pt idx="39">
                  <c:v>3.6747854195961001</c:v>
                </c:pt>
                <c:pt idx="40">
                  <c:v>3.7398283356768793</c:v>
                </c:pt>
                <c:pt idx="41">
                  <c:v>3.8048712517576586</c:v>
                </c:pt>
                <c:pt idx="42">
                  <c:v>3.8699141678384379</c:v>
                </c:pt>
                <c:pt idx="43">
                  <c:v>3.9349570839192172</c:v>
                </c:pt>
                <c:pt idx="44">
                  <c:v>4</c:v>
                </c:pt>
              </c:numCache>
            </c:numRef>
          </c:xVal>
          <c:yVal>
            <c:numRef>
              <c:f>Foglio1!$S$2:$S$46</c:f>
              <c:numCache>
                <c:formatCode>0.000</c:formatCode>
                <c:ptCount val="45"/>
                <c:pt idx="0">
                  <c:v>0.29877766400328143</c:v>
                </c:pt>
                <c:pt idx="1">
                  <c:v>0.70583778971276867</c:v>
                </c:pt>
                <c:pt idx="2">
                  <c:v>0.70583778971276867</c:v>
                </c:pt>
                <c:pt idx="3">
                  <c:v>0.57783821317969963</c:v>
                </c:pt>
                <c:pt idx="4">
                  <c:v>0.48913620774591993</c:v>
                </c:pt>
                <c:pt idx="5">
                  <c:v>0.42404281751120865</c:v>
                </c:pt>
                <c:pt idx="6">
                  <c:v>0.37423965886169852</c:v>
                </c:pt>
                <c:pt idx="7">
                  <c:v>0.33490553334217321</c:v>
                </c:pt>
                <c:pt idx="8">
                  <c:v>0.30305337833826268</c:v>
                </c:pt>
                <c:pt idx="9">
                  <c:v>0.27673381234683264</c:v>
                </c:pt>
                <c:pt idx="10">
                  <c:v>0.25462053934881773</c:v>
                </c:pt>
                <c:pt idx="11">
                  <c:v>0.23577982189284841</c:v>
                </c:pt>
                <c:pt idx="12">
                  <c:v>0.21953525014617106</c:v>
                </c:pt>
                <c:pt idx="13">
                  <c:v>0.20538480990337019</c:v>
                </c:pt>
                <c:pt idx="14">
                  <c:v>0.19294808143069769</c:v>
                </c:pt>
                <c:pt idx="15">
                  <c:v>0.18193152670444288</c:v>
                </c:pt>
                <c:pt idx="16">
                  <c:v>0.17210502610054265</c:v>
                </c:pt>
                <c:pt idx="17">
                  <c:v>0.1632856292458188</c:v>
                </c:pt>
                <c:pt idx="18">
                  <c:v>0.15532605838485086</c:v>
                </c:pt>
                <c:pt idx="19">
                  <c:v>0.14810641796574364</c:v>
                </c:pt>
                <c:pt idx="20">
                  <c:v>0.14152811359138862</c:v>
                </c:pt>
                <c:pt idx="21">
                  <c:v>0.13550932262969648</c:v>
                </c:pt>
                <c:pt idx="22">
                  <c:v>0.12998157341164882</c:v>
                </c:pt>
                <c:pt idx="23">
                  <c:v>0.12488712887041144</c:v>
                </c:pt>
                <c:pt idx="24">
                  <c:v>0.11894068277817113</c:v>
                </c:pt>
                <c:pt idx="25">
                  <c:v>0.11340904818070544</c:v>
                </c:pt>
                <c:pt idx="26">
                  <c:v>0.10825452161168213</c:v>
                </c:pt>
                <c:pt idx="27">
                  <c:v>0.10344358798229122</c:v>
                </c:pt>
                <c:pt idx="28">
                  <c:v>9.894637440696441E-2</c:v>
                </c:pt>
                <c:pt idx="29">
                  <c:v>9.4736185351346008E-2</c:v>
                </c:pt>
                <c:pt idx="30">
                  <c:v>9.0789105553023719E-2</c:v>
                </c:pt>
                <c:pt idx="31">
                  <c:v>8.7083659653365522E-2</c:v>
                </c:pt>
                <c:pt idx="32">
                  <c:v>8.360051946926067E-2</c:v>
                </c:pt>
                <c:pt idx="33">
                  <c:v>8.0322251433866884E-2</c:v>
                </c:pt>
                <c:pt idx="34">
                  <c:v>7.7233098028121699E-2</c:v>
                </c:pt>
                <c:pt idx="35">
                  <c:v>7.431878807361339E-2</c:v>
                </c:pt>
                <c:pt idx="36">
                  <c:v>7.1566371612074048E-2</c:v>
                </c:pt>
                <c:pt idx="37">
                  <c:v>6.8964075796077287E-2</c:v>
                </c:pt>
                <c:pt idx="38">
                  <c:v>6.6501178789999033E-2</c:v>
                </c:pt>
                <c:pt idx="39">
                  <c:v>6.4167899154018784E-2</c:v>
                </c:pt>
                <c:pt idx="40">
                  <c:v>6.1955298576002349E-2</c:v>
                </c:pt>
                <c:pt idx="41">
                  <c:v>5.9855196141737337E-2</c:v>
                </c:pt>
                <c:pt idx="42">
                  <c:v>5.7860092605362831E-2</c:v>
                </c:pt>
                <c:pt idx="43">
                  <c:v>5.5963103348729823E-2</c:v>
                </c:pt>
                <c:pt idx="44">
                  <c:v>5.4157898908735208E-2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DE-4968-95A6-3C464D6718A1}"/>
            </c:ext>
          </c:extLst>
        </c:ser>
        <c:ser>
          <c:idx val="6"/>
          <c:order val="2"/>
          <c:tx>
            <c:strRef>
              <c:f>Foglio1!$G$21</c:f>
              <c:strCache>
                <c:ptCount val="1"/>
                <c:pt idx="0">
                  <c:v>UHS 475 regolarizz</c:v>
                </c:pt>
              </c:strCache>
            </c:strRef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Foglio1!$F$22:$F$62</c:f>
              <c:numCache>
                <c:formatCode>0.00</c:formatCode>
                <c:ptCount val="41"/>
                <c:pt idx="0">
                  <c:v>0</c:v>
                </c:pt>
                <c:pt idx="1">
                  <c:v>0.09</c:v>
                </c:pt>
                <c:pt idx="2">
                  <c:v>0.27817133443163095</c:v>
                </c:pt>
                <c:pt idx="3">
                  <c:v>0.37817133443163098</c:v>
                </c:pt>
                <c:pt idx="4">
                  <c:v>0.47817133443163096</c:v>
                </c:pt>
                <c:pt idx="5">
                  <c:v>0.57817133443163093</c:v>
                </c:pt>
                <c:pt idx="6">
                  <c:v>0.67817133443163091</c:v>
                </c:pt>
                <c:pt idx="7">
                  <c:v>0.77817133443163089</c:v>
                </c:pt>
                <c:pt idx="8">
                  <c:v>0.87817133443163087</c:v>
                </c:pt>
                <c:pt idx="9">
                  <c:v>0.97817133443163085</c:v>
                </c:pt>
                <c:pt idx="10">
                  <c:v>1.0781713344316308</c:v>
                </c:pt>
                <c:pt idx="11">
                  <c:v>1.1781713344316309</c:v>
                </c:pt>
                <c:pt idx="12">
                  <c:v>1.278171334431631</c:v>
                </c:pt>
                <c:pt idx="13">
                  <c:v>1.3781713344316311</c:v>
                </c:pt>
                <c:pt idx="14">
                  <c:v>1.4781713344316312</c:v>
                </c:pt>
                <c:pt idx="15">
                  <c:v>1.5781713344316313</c:v>
                </c:pt>
                <c:pt idx="16">
                  <c:v>1.6781713344316314</c:v>
                </c:pt>
                <c:pt idx="17">
                  <c:v>1.7781713344316314</c:v>
                </c:pt>
                <c:pt idx="18">
                  <c:v>1.8781713344316315</c:v>
                </c:pt>
                <c:pt idx="19">
                  <c:v>1.9781713344316316</c:v>
                </c:pt>
                <c:pt idx="20">
                  <c:v>2.0781713344316315</c:v>
                </c:pt>
                <c:pt idx="21">
                  <c:v>2.1781713344316316</c:v>
                </c:pt>
                <c:pt idx="22">
                  <c:v>2.2781713344316317</c:v>
                </c:pt>
                <c:pt idx="23">
                  <c:v>2.3781713344316318</c:v>
                </c:pt>
                <c:pt idx="24">
                  <c:v>2.4781713344316318</c:v>
                </c:pt>
                <c:pt idx="25">
                  <c:v>2.5781713344316319</c:v>
                </c:pt>
                <c:pt idx="26">
                  <c:v>2.678171334431632</c:v>
                </c:pt>
                <c:pt idx="27">
                  <c:v>2.7781713344316321</c:v>
                </c:pt>
                <c:pt idx="28">
                  <c:v>2.8781713344316322</c:v>
                </c:pt>
                <c:pt idx="29">
                  <c:v>2.9781713344316323</c:v>
                </c:pt>
                <c:pt idx="30">
                  <c:v>3.0781713344316324</c:v>
                </c:pt>
                <c:pt idx="31">
                  <c:v>3.1781713344316325</c:v>
                </c:pt>
                <c:pt idx="32">
                  <c:v>3.2781713344316326</c:v>
                </c:pt>
                <c:pt idx="33">
                  <c:v>3.33</c:v>
                </c:pt>
                <c:pt idx="34">
                  <c:v>3.43</c:v>
                </c:pt>
                <c:pt idx="35">
                  <c:v>3.5300000000000002</c:v>
                </c:pt>
                <c:pt idx="36">
                  <c:v>3.6300000000000003</c:v>
                </c:pt>
                <c:pt idx="37">
                  <c:v>3.7300000000000004</c:v>
                </c:pt>
                <c:pt idx="38">
                  <c:v>3.8300000000000005</c:v>
                </c:pt>
                <c:pt idx="39">
                  <c:v>3.9300000000000006</c:v>
                </c:pt>
                <c:pt idx="40">
                  <c:v>4.03</c:v>
                </c:pt>
              </c:numCache>
            </c:numRef>
          </c:xVal>
          <c:yVal>
            <c:numRef>
              <c:f>Foglio1!$G$22:$G$62</c:f>
              <c:numCache>
                <c:formatCode>0.00E+00</c:formatCode>
                <c:ptCount val="41"/>
                <c:pt idx="0">
                  <c:v>0.43274369357408393</c:v>
                </c:pt>
                <c:pt idx="1">
                  <c:v>1.214</c:v>
                </c:pt>
                <c:pt idx="2">
                  <c:v>1.214</c:v>
                </c:pt>
                <c:pt idx="3">
                  <c:v>0.89298148551513812</c:v>
                </c:pt>
                <c:pt idx="4">
                  <c:v>0.70623221360895772</c:v>
                </c:pt>
                <c:pt idx="5">
                  <c:v>0.58408291779455757</c:v>
                </c:pt>
                <c:pt idx="6">
                  <c:v>0.49795675938297096</c:v>
                </c:pt>
                <c:pt idx="7">
                  <c:v>0.43396612681274477</c:v>
                </c:pt>
                <c:pt idx="8">
                  <c:v>0.38454910421161242</c:v>
                </c:pt>
                <c:pt idx="9">
                  <c:v>0.34523604210526315</c:v>
                </c:pt>
                <c:pt idx="10">
                  <c:v>0.31321552448620976</c:v>
                </c:pt>
                <c:pt idx="11">
                  <c:v>0.28663063692931551</c:v>
                </c:pt>
                <c:pt idx="12">
                  <c:v>0.26420558097570401</c:v>
                </c:pt>
                <c:pt idx="13">
                  <c:v>0.24503484549638391</c:v>
                </c:pt>
                <c:pt idx="14">
                  <c:v>0.22845795486207851</c:v>
                </c:pt>
                <c:pt idx="15">
                  <c:v>0.21398183621274589</c:v>
                </c:pt>
                <c:pt idx="16">
                  <c:v>0.20123094291464186</c:v>
                </c:pt>
                <c:pt idx="17">
                  <c:v>0.18991420762495939</c:v>
                </c:pt>
                <c:pt idx="18">
                  <c:v>0.17980255251962624</c:v>
                </c:pt>
                <c:pt idx="19">
                  <c:v>0.17071322090360183</c:v>
                </c:pt>
                <c:pt idx="20">
                  <c:v>0.1624986325260612</c:v>
                </c:pt>
                <c:pt idx="21">
                  <c:v>0.15503830881518732</c:v>
                </c:pt>
                <c:pt idx="22">
                  <c:v>0.14823292475684269</c:v>
                </c:pt>
                <c:pt idx="23">
                  <c:v>0.14199986145266869</c:v>
                </c:pt>
                <c:pt idx="24">
                  <c:v>0.1362698354661791</c:v>
                </c:pt>
                <c:pt idx="25">
                  <c:v>0.13098431259784651</c:v>
                </c:pt>
                <c:pt idx="26">
                  <c:v>0.12609350106111394</c:v>
                </c:pt>
                <c:pt idx="27">
                  <c:v>0.12155477807098164</c:v>
                </c:pt>
                <c:pt idx="28">
                  <c:v>0.11733144443490448</c:v>
                </c:pt>
                <c:pt idx="29">
                  <c:v>0.11339173005116851</c:v>
                </c:pt>
                <c:pt idx="30">
                  <c:v>0.10970799325644244</c:v>
                </c:pt>
                <c:pt idx="31">
                  <c:v>0.10625607132675005</c:v>
                </c:pt>
                <c:pt idx="32">
                  <c:v>0.10301474985551667</c:v>
                </c:pt>
                <c:pt idx="33">
                  <c:v>0.1014114114114114</c:v>
                </c:pt>
                <c:pt idx="34">
                  <c:v>9.5612387804390381E-2</c:v>
                </c:pt>
                <c:pt idx="35">
                  <c:v>9.0271985272321609E-2</c:v>
                </c:pt>
                <c:pt idx="36">
                  <c:v>8.5366829928122112E-2</c:v>
                </c:pt>
                <c:pt idx="37">
                  <c:v>8.0850878054170752E-2</c:v>
                </c:pt>
                <c:pt idx="38">
                  <c:v>7.6684017293721554E-2</c:v>
                </c:pt>
                <c:pt idx="39">
                  <c:v>7.2831172832447749E-2</c:v>
                </c:pt>
                <c:pt idx="40">
                  <c:v>6.9261566863897464E-2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9DE-4968-95A6-3C464D6718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9428000"/>
        <c:axId val="1"/>
      </c:scatterChart>
      <c:valAx>
        <c:axId val="2009428000"/>
        <c:scaling>
          <c:orientation val="minMax"/>
          <c:max val="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T (s)</a:t>
                </a:r>
              </a:p>
            </c:rich>
          </c:tx>
          <c:layout>
            <c:manualLayout>
              <c:xMode val="edge"/>
              <c:yMode val="edge"/>
              <c:x val="0.47892080291582984"/>
              <c:y val="0.914843703747557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PSA (cm/s2)</a:t>
                </a:r>
              </a:p>
            </c:rich>
          </c:tx>
          <c:layout>
            <c:manualLayout>
              <c:xMode val="edge"/>
              <c:yMode val="edge"/>
              <c:x val="1.1804470797425625E-2"/>
              <c:y val="0.3844293312020208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09428000"/>
        <c:crosses val="autoZero"/>
        <c:crossBetween val="midCat"/>
        <c:majorUnit val="0.2"/>
        <c:minorUnit val="5.000000000000001E-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3968416447944014"/>
          <c:y val="0.2766681209703668"/>
          <c:w val="0.46354636920384951"/>
          <c:h val="0.255371574595391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381001</xdr:colOff>
      <xdr:row>32</xdr:row>
      <xdr:rowOff>152399</xdr:rowOff>
    </xdr:from>
    <xdr:to>
      <xdr:col>14</xdr:col>
      <xdr:colOff>123825</xdr:colOff>
      <xdr:row>50</xdr:row>
      <xdr:rowOff>85725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1BAC9DFB-C155-4B31-BE97-E402086F6C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2</xdr:row>
      <xdr:rowOff>0</xdr:rowOff>
    </xdr:from>
    <xdr:to>
      <xdr:col>27</xdr:col>
      <xdr:colOff>38100</xdr:colOff>
      <xdr:row>21</xdr:row>
      <xdr:rowOff>20955</xdr:rowOff>
    </xdr:to>
    <xdr:graphicFrame macro="">
      <xdr:nvGraphicFramePr>
        <xdr:cNvPr id="7" name="Grafico 1">
          <a:extLst>
            <a:ext uri="{FF2B5EF4-FFF2-40B4-BE49-F238E27FC236}">
              <a16:creationId xmlns:a16="http://schemas.microsoft.com/office/drawing/2014/main" id="{F35A1CF5-5A98-48F9-9CF9-ED61DA6CCC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3</xdr:row>
      <xdr:rowOff>0</xdr:rowOff>
    </xdr:from>
    <xdr:to>
      <xdr:col>18</xdr:col>
      <xdr:colOff>304800</xdr:colOff>
      <xdr:row>20</xdr:row>
      <xdr:rowOff>297180</xdr:rowOff>
    </xdr:to>
    <xdr:graphicFrame macro="">
      <xdr:nvGraphicFramePr>
        <xdr:cNvPr id="8" name="Grafico 1">
          <a:extLst>
            <a:ext uri="{FF2B5EF4-FFF2-40B4-BE49-F238E27FC236}">
              <a16:creationId xmlns:a16="http://schemas.microsoft.com/office/drawing/2014/main" id="{73B41595-DE27-486D-8075-EEC842E9BB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2"/>
  <sheetViews>
    <sheetView tabSelected="1" topLeftCell="A2" workbookViewId="0">
      <selection activeCell="L4" sqref="L4"/>
    </sheetView>
  </sheetViews>
  <sheetFormatPr defaultRowHeight="12.75" x14ac:dyDescent="0.2"/>
  <cols>
    <col min="2" max="2" width="15" customWidth="1"/>
    <col min="3" max="3" width="11.140625" customWidth="1"/>
    <col min="4" max="4" width="11.7109375" customWidth="1"/>
    <col min="5" max="5" width="9.85546875" customWidth="1"/>
    <col min="6" max="6" width="12.42578125" customWidth="1"/>
    <col min="7" max="7" width="11.140625" customWidth="1"/>
  </cols>
  <sheetData>
    <row r="1" spans="1:21" ht="38.25" x14ac:dyDescent="0.2">
      <c r="A1" s="8"/>
      <c r="B1" s="2" t="s">
        <v>9</v>
      </c>
      <c r="C1" s="9" t="s">
        <v>12</v>
      </c>
      <c r="D1" s="9" t="s">
        <v>11</v>
      </c>
      <c r="E1" s="9" t="s">
        <v>13</v>
      </c>
      <c r="F1" s="9" t="s">
        <v>14</v>
      </c>
      <c r="G1" s="2" t="s">
        <v>0</v>
      </c>
      <c r="I1" s="2" t="s">
        <v>2</v>
      </c>
      <c r="P1" s="6" t="s">
        <v>1</v>
      </c>
      <c r="Q1" s="9" t="s">
        <v>15</v>
      </c>
      <c r="R1" s="9" t="s">
        <v>16</v>
      </c>
      <c r="S1" s="9" t="s">
        <v>10</v>
      </c>
      <c r="T1" s="9" t="s">
        <v>16</v>
      </c>
      <c r="U1" s="9" t="s">
        <v>17</v>
      </c>
    </row>
    <row r="2" spans="1:21" x14ac:dyDescent="0.2">
      <c r="A2" s="8"/>
      <c r="B2" s="8">
        <v>0.01</v>
      </c>
      <c r="C2" s="1">
        <v>0.11700000000000001</v>
      </c>
      <c r="D2" s="1">
        <v>0.16600000000000001</v>
      </c>
      <c r="E2" s="1">
        <v>0.51700000000000002</v>
      </c>
      <c r="F2" s="1">
        <v>0.68700000000000006</v>
      </c>
      <c r="G2" s="1">
        <v>0.95099999999999996</v>
      </c>
      <c r="I2" s="1">
        <f>E2*B2/6.28</f>
        <v>8.2324840764331207E-4</v>
      </c>
      <c r="P2" s="3">
        <v>0</v>
      </c>
      <c r="Q2" s="3">
        <v>0.12391297047113918</v>
      </c>
      <c r="R2" s="3">
        <v>0</v>
      </c>
      <c r="S2" s="3">
        <v>0.29877766400328143</v>
      </c>
      <c r="T2" s="3">
        <v>0</v>
      </c>
      <c r="U2" s="3">
        <v>0.3587213798058414</v>
      </c>
    </row>
    <row r="3" spans="1:21" x14ac:dyDescent="0.2">
      <c r="A3" s="8"/>
      <c r="B3" s="8">
        <v>0.05</v>
      </c>
      <c r="C3" s="1">
        <v>0.16300000000000001</v>
      </c>
      <c r="D3" s="1">
        <v>0.23200000000000001</v>
      </c>
      <c r="E3" s="1">
        <v>0.76300000000000001</v>
      </c>
      <c r="F3" s="1">
        <v>1.03</v>
      </c>
      <c r="G3" s="1">
        <v>1.43</v>
      </c>
      <c r="I3" s="1">
        <f t="shared" ref="I3:I19" si="0">E3*B3/6.28</f>
        <v>6.0748407643312101E-3</v>
      </c>
      <c r="P3" s="4">
        <v>0.13242476551716392</v>
      </c>
      <c r="Q3" s="4">
        <v>0.28786886846564785</v>
      </c>
      <c r="R3" s="4">
        <v>0.15535440596489497</v>
      </c>
      <c r="S3" s="4">
        <v>0.70583778971276867</v>
      </c>
      <c r="T3" s="4">
        <v>0.16195281257902552</v>
      </c>
      <c r="U3" s="4">
        <v>0.86068001975653052</v>
      </c>
    </row>
    <row r="4" spans="1:21" x14ac:dyDescent="0.2">
      <c r="A4" s="8"/>
      <c r="B4" s="12">
        <v>0.1</v>
      </c>
      <c r="C4" s="1">
        <v>0.25</v>
      </c>
      <c r="D4" s="1">
        <v>0.378</v>
      </c>
      <c r="E4" s="14">
        <v>1.25</v>
      </c>
      <c r="F4" s="1">
        <v>1.66</v>
      </c>
      <c r="G4" s="1">
        <v>2.37</v>
      </c>
      <c r="I4" s="1">
        <f t="shared" si="0"/>
        <v>1.9904458598726114E-2</v>
      </c>
      <c r="P4" s="4">
        <v>0.39727429655149177</v>
      </c>
      <c r="Q4" s="4">
        <v>0.28786886846564785</v>
      </c>
      <c r="R4" s="4">
        <v>0.46606321789468491</v>
      </c>
      <c r="S4" s="4">
        <v>0.70583778971276867</v>
      </c>
      <c r="T4" s="4">
        <v>0.4858584377370766</v>
      </c>
      <c r="U4" s="4">
        <v>0.86068001975653052</v>
      </c>
    </row>
    <row r="5" spans="1:21" x14ac:dyDescent="0.2">
      <c r="A5" s="8"/>
      <c r="B5" s="13">
        <v>0.2</v>
      </c>
      <c r="C5" s="1">
        <v>0.28599999999999998</v>
      </c>
      <c r="D5" s="1">
        <v>0.436</v>
      </c>
      <c r="E5" s="16">
        <v>1.38</v>
      </c>
      <c r="F5" s="1">
        <v>1.85</v>
      </c>
      <c r="G5" s="1">
        <v>2.61</v>
      </c>
      <c r="I5" s="1">
        <f t="shared" si="0"/>
        <v>4.3949044585987251E-2</v>
      </c>
      <c r="P5" s="5">
        <v>0.47421567456826824</v>
      </c>
      <c r="Q5" s="3">
        <v>0.2411622144773716</v>
      </c>
      <c r="R5" s="3">
        <v>0.56930300572368231</v>
      </c>
      <c r="S5" s="3">
        <v>0.57783821317969963</v>
      </c>
      <c r="T5" s="3">
        <v>0.60207739349765144</v>
      </c>
      <c r="U5" s="3">
        <v>0.69454301773590055</v>
      </c>
    </row>
    <row r="6" spans="1:21" x14ac:dyDescent="0.2">
      <c r="A6" s="8"/>
      <c r="B6" s="12">
        <v>0.24</v>
      </c>
      <c r="C6" s="1">
        <v>0.26200000000000001</v>
      </c>
      <c r="D6" s="1">
        <v>0.4</v>
      </c>
      <c r="E6" s="14">
        <v>1.26</v>
      </c>
      <c r="F6" s="1">
        <v>1.66</v>
      </c>
      <c r="G6" s="1">
        <v>2.37</v>
      </c>
      <c r="I6" s="1">
        <f t="shared" si="0"/>
        <v>4.8152866242038218E-2</v>
      </c>
      <c r="P6" s="5">
        <v>0.55115705258504466</v>
      </c>
      <c r="Q6" s="3">
        <v>0.2074960334488648</v>
      </c>
      <c r="R6" s="3">
        <v>0.67254279355267976</v>
      </c>
      <c r="S6" s="3">
        <v>0.48913620774591993</v>
      </c>
      <c r="T6" s="3">
        <v>0.71829634925822627</v>
      </c>
      <c r="U6" s="3">
        <v>0.58216730493237301</v>
      </c>
    </row>
    <row r="7" spans="1:21" x14ac:dyDescent="0.2">
      <c r="A7" s="8"/>
      <c r="B7" s="12">
        <v>0.28000000000000003</v>
      </c>
      <c r="C7" s="1">
        <v>0.24199999999999999</v>
      </c>
      <c r="D7" s="1">
        <v>0.34899999999999998</v>
      </c>
      <c r="E7" s="14">
        <v>1.1200000000000001</v>
      </c>
      <c r="F7" s="1">
        <v>1.5</v>
      </c>
      <c r="G7" s="1">
        <v>2.11</v>
      </c>
      <c r="I7" s="1">
        <f t="shared" si="0"/>
        <v>4.9936305732484081E-2</v>
      </c>
      <c r="P7" s="5">
        <v>0.62809843060182113</v>
      </c>
      <c r="Q7" s="3">
        <v>0.18207799390484988</v>
      </c>
      <c r="R7" s="3">
        <v>0.77578258138167722</v>
      </c>
      <c r="S7" s="3">
        <v>0.42404281751120865</v>
      </c>
      <c r="T7" s="3">
        <v>0.83451530501880111</v>
      </c>
      <c r="U7" s="3">
        <v>0.5010916483802571</v>
      </c>
    </row>
    <row r="8" spans="1:21" x14ac:dyDescent="0.2">
      <c r="A8" s="8"/>
      <c r="B8" s="12">
        <v>0.3</v>
      </c>
      <c r="C8" s="1">
        <v>0.23400000000000001</v>
      </c>
      <c r="D8" s="1">
        <v>0.32700000000000001</v>
      </c>
      <c r="E8" s="14">
        <v>1.06</v>
      </c>
      <c r="F8" s="1">
        <v>1.44</v>
      </c>
      <c r="G8" s="1">
        <v>2.02</v>
      </c>
      <c r="I8" s="1">
        <f t="shared" si="0"/>
        <v>5.0636942675159231E-2</v>
      </c>
      <c r="P8" s="5">
        <v>0.70503980861859761</v>
      </c>
      <c r="Q8" s="3">
        <v>0.16220772333811662</v>
      </c>
      <c r="R8" s="3">
        <v>0.87902236921067467</v>
      </c>
      <c r="S8" s="3">
        <v>0.37423965886169852</v>
      </c>
      <c r="T8" s="3">
        <v>0.95073426077937595</v>
      </c>
      <c r="U8" s="3">
        <v>0.43983757295926762</v>
      </c>
    </row>
    <row r="9" spans="1:21" x14ac:dyDescent="0.2">
      <c r="A9" s="8"/>
      <c r="B9" s="8">
        <v>0.38</v>
      </c>
      <c r="C9" s="1">
        <v>0.19</v>
      </c>
      <c r="D9" s="1">
        <v>0.26500000000000001</v>
      </c>
      <c r="E9" s="1">
        <v>0.876</v>
      </c>
      <c r="F9" s="1">
        <v>1.18</v>
      </c>
      <c r="G9" s="1">
        <v>1.68</v>
      </c>
      <c r="I9" s="1">
        <f t="shared" si="0"/>
        <v>5.300636942675159E-2</v>
      </c>
      <c r="P9" s="5">
        <v>0.78198118663537408</v>
      </c>
      <c r="Q9" s="3">
        <v>0.14624763891166329</v>
      </c>
      <c r="R9" s="3">
        <v>0.98226215703967212</v>
      </c>
      <c r="S9" s="3">
        <v>0.33490553334217321</v>
      </c>
      <c r="T9" s="3">
        <v>1.0669532165399507</v>
      </c>
      <c r="U9" s="3">
        <v>0.39192782149016214</v>
      </c>
    </row>
    <row r="10" spans="1:21" x14ac:dyDescent="0.2">
      <c r="A10" s="8"/>
      <c r="B10" s="8">
        <v>0.4</v>
      </c>
      <c r="C10" s="1">
        <v>0.19</v>
      </c>
      <c r="D10" s="1">
        <v>0.253</v>
      </c>
      <c r="E10" s="1">
        <v>0.83799999999999997</v>
      </c>
      <c r="F10" s="1">
        <v>1.1399999999999999</v>
      </c>
      <c r="G10" s="1">
        <v>1.61</v>
      </c>
      <c r="I10" s="14">
        <f t="shared" si="0"/>
        <v>5.3375796178343947E-2</v>
      </c>
      <c r="P10" s="5">
        <v>0.85892256465215056</v>
      </c>
      <c r="Q10" s="3">
        <v>0.13314692956643798</v>
      </c>
      <c r="R10" s="3">
        <v>1.0855019448686696</v>
      </c>
      <c r="S10" s="3">
        <v>0.30305337833826268</v>
      </c>
      <c r="T10" s="3">
        <v>1.1831721723005255</v>
      </c>
      <c r="U10" s="3">
        <v>0.35343009206965137</v>
      </c>
    </row>
    <row r="11" spans="1:21" x14ac:dyDescent="0.2">
      <c r="A11" s="8"/>
      <c r="B11" s="8">
        <v>0.46</v>
      </c>
      <c r="C11" s="1">
        <v>0.153</v>
      </c>
      <c r="D11" s="1">
        <v>0.221</v>
      </c>
      <c r="E11" s="1">
        <v>0.73</v>
      </c>
      <c r="F11" s="1">
        <v>0.98899999999999999</v>
      </c>
      <c r="G11" s="1">
        <v>1.41</v>
      </c>
      <c r="I11" s="14">
        <f t="shared" si="0"/>
        <v>5.3471337579617834E-2</v>
      </c>
      <c r="P11" s="5">
        <v>0.93586394266892703</v>
      </c>
      <c r="Q11" s="3">
        <v>0.12220035093201725</v>
      </c>
      <c r="R11" s="3">
        <v>1.188741732697667</v>
      </c>
      <c r="S11" s="3">
        <v>0.27673381234683264</v>
      </c>
      <c r="T11" s="3">
        <v>1.2993911280611004</v>
      </c>
      <c r="U11" s="3">
        <v>0.32181892023104597</v>
      </c>
    </row>
    <row r="12" spans="1:21" x14ac:dyDescent="0.2">
      <c r="A12" s="8"/>
      <c r="B12" s="11">
        <v>0.5</v>
      </c>
      <c r="C12" s="1">
        <v>0.13900000000000001</v>
      </c>
      <c r="D12" s="1">
        <v>0.20699999999999999</v>
      </c>
      <c r="E12" s="1">
        <v>0.68400000000000005</v>
      </c>
      <c r="F12" s="1">
        <v>0.92200000000000004</v>
      </c>
      <c r="G12" s="1">
        <v>1.32</v>
      </c>
      <c r="I12" s="16">
        <f t="shared" si="0"/>
        <v>5.4458598726114651E-2</v>
      </c>
      <c r="P12" s="5">
        <v>1.0128053206857035</v>
      </c>
      <c r="Q12" s="3">
        <v>0.11291696428029881</v>
      </c>
      <c r="R12" s="3">
        <v>1.2919815205266645</v>
      </c>
      <c r="S12" s="3">
        <v>0.25462053934881773</v>
      </c>
      <c r="T12" s="3">
        <v>1.4156100838216752</v>
      </c>
      <c r="U12" s="3">
        <v>0.29539818525558126</v>
      </c>
    </row>
    <row r="13" spans="1:21" x14ac:dyDescent="0.2">
      <c r="A13" s="8"/>
      <c r="B13" s="8">
        <v>0.6</v>
      </c>
      <c r="C13" s="1">
        <v>0.11600000000000001</v>
      </c>
      <c r="D13" s="1">
        <v>0.16500000000000001</v>
      </c>
      <c r="E13" s="1">
        <v>0.56299999999999994</v>
      </c>
      <c r="F13" s="1">
        <v>0.76300000000000001</v>
      </c>
      <c r="G13" s="1">
        <v>1.1200000000000001</v>
      </c>
      <c r="I13" s="14">
        <f t="shared" si="0"/>
        <v>5.3789808917197438E-2</v>
      </c>
      <c r="P13" s="5">
        <v>1.08974669870248</v>
      </c>
      <c r="Q13" s="3">
        <v>0.10494448146062908</v>
      </c>
      <c r="R13" s="3">
        <v>1.3952213083556619</v>
      </c>
      <c r="S13" s="3">
        <v>0.23577982189284841</v>
      </c>
      <c r="T13" s="3">
        <v>1.53182903958225</v>
      </c>
      <c r="U13" s="3">
        <v>0.27298650109444605</v>
      </c>
    </row>
    <row r="14" spans="1:21" x14ac:dyDescent="0.2">
      <c r="A14" s="8"/>
      <c r="B14" s="8">
        <v>0.8</v>
      </c>
      <c r="C14" s="1">
        <v>7.6499999999999999E-2</v>
      </c>
      <c r="D14" s="1">
        <v>0.111</v>
      </c>
      <c r="E14" s="1">
        <v>0.38700000000000001</v>
      </c>
      <c r="F14" s="1">
        <v>0.53500000000000003</v>
      </c>
      <c r="G14" s="1">
        <v>0.77600000000000002</v>
      </c>
      <c r="I14" s="1">
        <f t="shared" si="0"/>
        <v>4.9299363057324845E-2</v>
      </c>
      <c r="P14" s="5">
        <v>1.1666880767192565</v>
      </c>
      <c r="Q14" s="3">
        <v>9.8023545882421528E-2</v>
      </c>
      <c r="R14" s="3">
        <v>1.4984610961846594</v>
      </c>
      <c r="S14" s="3">
        <v>0.21953525014617106</v>
      </c>
      <c r="T14" s="3">
        <v>1.6480479953428249</v>
      </c>
      <c r="U14" s="3">
        <v>0.25373572309308701</v>
      </c>
    </row>
    <row r="15" spans="1:21" x14ac:dyDescent="0.2">
      <c r="A15" s="8"/>
      <c r="B15" s="8">
        <v>1</v>
      </c>
      <c r="C15" s="1">
        <v>5.7099999999999998E-2</v>
      </c>
      <c r="D15" s="1">
        <v>8.2000000000000003E-2</v>
      </c>
      <c r="E15" s="1">
        <v>0.29599999999999999</v>
      </c>
      <c r="F15" s="1">
        <v>0.40500000000000003</v>
      </c>
      <c r="G15" s="1">
        <v>0.59199999999999997</v>
      </c>
      <c r="I15" s="1">
        <f t="shared" si="0"/>
        <v>4.7133757961783436E-2</v>
      </c>
      <c r="P15" s="5">
        <v>1.2436294547360329</v>
      </c>
      <c r="Q15" s="3">
        <v>9.1958984875473465E-2</v>
      </c>
      <c r="R15" s="3">
        <v>1.6017008840136568</v>
      </c>
      <c r="S15" s="3">
        <v>0.20538480990337019</v>
      </c>
      <c r="T15" s="3">
        <v>1.7642669511033997</v>
      </c>
      <c r="U15" s="3">
        <v>0.23702118861825019</v>
      </c>
    </row>
    <row r="16" spans="1:21" x14ac:dyDescent="0.2">
      <c r="A16" s="8"/>
      <c r="B16" s="8">
        <v>1.5</v>
      </c>
      <c r="C16" s="1">
        <v>3.1399999999999997E-2</v>
      </c>
      <c r="D16" s="1">
        <v>4.58E-2</v>
      </c>
      <c r="E16" s="1">
        <v>0.17899999999999999</v>
      </c>
      <c r="F16" s="1">
        <v>0.249</v>
      </c>
      <c r="G16" s="1">
        <v>0.37</v>
      </c>
      <c r="I16" s="1">
        <f t="shared" si="0"/>
        <v>4.2754777070063685E-2</v>
      </c>
      <c r="P16" s="5">
        <v>1.3205708327528094</v>
      </c>
      <c r="Q16" s="3">
        <v>8.6601111718004414E-2</v>
      </c>
      <c r="R16" s="3">
        <v>1.7049406718426543</v>
      </c>
      <c r="S16" s="3">
        <v>0.19294808143069769</v>
      </c>
      <c r="T16" s="3">
        <v>1.8804859068639745</v>
      </c>
      <c r="U16" s="3">
        <v>0.22237265818587837</v>
      </c>
    </row>
    <row r="17" spans="1:21" x14ac:dyDescent="0.2">
      <c r="A17" s="8"/>
      <c r="B17" s="8">
        <v>2</v>
      </c>
      <c r="C17" s="1">
        <v>1.89E-2</v>
      </c>
      <c r="D17" s="1">
        <v>2.9700000000000001E-2</v>
      </c>
      <c r="E17" s="1">
        <v>0.11799999999999999</v>
      </c>
      <c r="F17" s="1">
        <v>0.16900000000000001</v>
      </c>
      <c r="G17" s="1">
        <v>0.25</v>
      </c>
      <c r="I17" s="1">
        <f t="shared" si="0"/>
        <v>3.7579617834394903E-2</v>
      </c>
      <c r="P17" s="5">
        <v>1.3975122107695859</v>
      </c>
      <c r="Q17" s="3">
        <v>8.1833204273604507E-2</v>
      </c>
      <c r="R17" s="3">
        <v>1.8081804596716518</v>
      </c>
      <c r="S17" s="3">
        <v>0.18193152670444288</v>
      </c>
      <c r="T17" s="3">
        <v>1.9967048626245494</v>
      </c>
      <c r="U17" s="3">
        <v>0.2094293741743917</v>
      </c>
    </row>
    <row r="18" spans="1:21" x14ac:dyDescent="0.2">
      <c r="A18" s="8"/>
      <c r="B18" s="8">
        <v>3</v>
      </c>
      <c r="C18" s="1">
        <v>9.2499999999999995E-3</v>
      </c>
      <c r="D18" s="1">
        <v>1.37E-2</v>
      </c>
      <c r="E18" s="1">
        <v>5.9900000000000002E-2</v>
      </c>
      <c r="F18" s="1">
        <v>8.5900000000000004E-2</v>
      </c>
      <c r="G18" s="1">
        <v>0.129</v>
      </c>
      <c r="I18" s="1">
        <f t="shared" si="0"/>
        <v>2.8614649681528662E-2</v>
      </c>
      <c r="P18" s="5">
        <v>1.4744535887863623</v>
      </c>
      <c r="Q18" s="3">
        <v>7.7562904040199346E-2</v>
      </c>
      <c r="R18" s="3">
        <v>1.9114202475006492</v>
      </c>
      <c r="S18" s="3">
        <v>0.17210502610054265</v>
      </c>
      <c r="T18" s="3">
        <v>2.112923818385124</v>
      </c>
      <c r="U18" s="3">
        <v>0.19790995120213287</v>
      </c>
    </row>
    <row r="19" spans="1:21" x14ac:dyDescent="0.2">
      <c r="B19" s="8">
        <v>4</v>
      </c>
      <c r="C19" s="1">
        <v>5.2700000000000004E-3</v>
      </c>
      <c r="D19" s="1">
        <v>8.1499999999999993E-3</v>
      </c>
      <c r="E19" s="1">
        <v>3.6299999999999999E-2</v>
      </c>
      <c r="F19" s="1">
        <v>5.2499999999999998E-2</v>
      </c>
      <c r="G19" s="1">
        <v>7.7100000000000002E-2</v>
      </c>
      <c r="I19" s="1">
        <f t="shared" si="0"/>
        <v>2.3121019108280252E-2</v>
      </c>
      <c r="P19" s="5">
        <v>1.5513949668031388</v>
      </c>
      <c r="Q19" s="3">
        <v>7.371617458217268E-2</v>
      </c>
      <c r="R19" s="3">
        <v>2.0146600353296469</v>
      </c>
      <c r="S19" s="3">
        <v>0.1632856292458188</v>
      </c>
      <c r="T19" s="3">
        <v>2.2291427741456986</v>
      </c>
      <c r="U19" s="3">
        <v>0.18759168530633213</v>
      </c>
    </row>
    <row r="20" spans="1:21" x14ac:dyDescent="0.2">
      <c r="I20" s="34"/>
      <c r="J20" s="34"/>
      <c r="K20" s="34"/>
      <c r="L20" s="34"/>
      <c r="M20" s="34"/>
      <c r="N20" s="34"/>
      <c r="O20" s="34"/>
      <c r="P20" s="31">
        <v>1.6283363448199153</v>
      </c>
      <c r="Q20" s="3">
        <v>7.0232972802318702E-2</v>
      </c>
      <c r="R20" s="3">
        <v>2.1178998231586443</v>
      </c>
      <c r="S20" s="3">
        <v>0.15532605838485086</v>
      </c>
      <c r="T20" s="3">
        <v>2.3453617299062732</v>
      </c>
      <c r="U20" s="3">
        <v>0.17829601483568816</v>
      </c>
    </row>
    <row r="21" spans="1:21" ht="51" x14ac:dyDescent="0.2">
      <c r="C21" s="10" t="s">
        <v>18</v>
      </c>
      <c r="F21" s="15" t="s">
        <v>19</v>
      </c>
      <c r="G21" s="30" t="s">
        <v>27</v>
      </c>
      <c r="I21" s="38" t="s">
        <v>7</v>
      </c>
      <c r="J21" s="17"/>
      <c r="K21" s="17"/>
      <c r="L21" s="17"/>
      <c r="M21" s="17"/>
      <c r="N21" s="18"/>
      <c r="O21" s="34"/>
      <c r="P21" s="31">
        <v>1.7052777228366918</v>
      </c>
      <c r="Q21" s="3">
        <v>6.706409207558521E-2</v>
      </c>
      <c r="R21" s="3">
        <v>2.2211396109876418</v>
      </c>
      <c r="S21" s="3">
        <v>0.14810641796574364</v>
      </c>
      <c r="T21" s="3">
        <v>2.4615806856668478</v>
      </c>
      <c r="U21" s="3">
        <v>0.16987809996451173</v>
      </c>
    </row>
    <row r="22" spans="1:21" x14ac:dyDescent="0.2">
      <c r="B22">
        <v>0</v>
      </c>
      <c r="C22">
        <v>0.25890000000000002</v>
      </c>
      <c r="D22" s="1"/>
      <c r="E22" s="1"/>
      <c r="F22" s="22">
        <v>0</v>
      </c>
      <c r="G22" s="15">
        <f>I31</f>
        <v>0.43274369357408393</v>
      </c>
      <c r="I22" s="20"/>
      <c r="J22" s="34"/>
      <c r="K22" s="34"/>
      <c r="L22" s="34"/>
      <c r="M22" s="34"/>
      <c r="N22" s="19"/>
      <c r="O22" s="34"/>
      <c r="P22" s="31">
        <v>1.7822191008534682</v>
      </c>
      <c r="Q22" s="3">
        <v>6.4168823105979572E-2</v>
      </c>
      <c r="R22" s="3">
        <v>2.3243793988166392</v>
      </c>
      <c r="S22" s="3">
        <v>0.14152811359138862</v>
      </c>
      <c r="T22" s="3">
        <v>2.5777996414274225</v>
      </c>
      <c r="U22" s="3">
        <v>0.16221922102482284</v>
      </c>
    </row>
    <row r="23" spans="1:21" x14ac:dyDescent="0.2">
      <c r="B23">
        <v>0.1</v>
      </c>
      <c r="C23" s="1">
        <v>0.53129999999999999</v>
      </c>
      <c r="D23" s="1"/>
      <c r="E23" s="1"/>
      <c r="F23" s="22">
        <v>0.09</v>
      </c>
      <c r="G23" s="15">
        <f>G22*I32</f>
        <v>1.214</v>
      </c>
      <c r="I23" s="20"/>
      <c r="J23" s="34"/>
      <c r="K23" s="34"/>
      <c r="L23" s="34"/>
      <c r="M23" s="36" t="s">
        <v>8</v>
      </c>
      <c r="N23" s="19"/>
      <c r="O23" s="34"/>
      <c r="P23" s="31">
        <v>1.8591604788702447</v>
      </c>
      <c r="Q23" s="3">
        <v>6.1513195616259557E-2</v>
      </c>
      <c r="R23" s="3">
        <v>2.4276191866456367</v>
      </c>
      <c r="S23" s="3">
        <v>0.13550932262969648</v>
      </c>
      <c r="T23" s="3">
        <v>2.6940185971879971</v>
      </c>
      <c r="U23" s="3">
        <v>0.15522114443712692</v>
      </c>
    </row>
    <row r="24" spans="1:21" x14ac:dyDescent="0.2">
      <c r="B24">
        <v>0.15</v>
      </c>
      <c r="C24" s="1">
        <v>0.62480000000000002</v>
      </c>
      <c r="D24" s="1"/>
      <c r="E24" s="1"/>
      <c r="F24" s="29">
        <f>I29</f>
        <v>0.27817133443163095</v>
      </c>
      <c r="G24" s="15">
        <f>G23</f>
        <v>1.214</v>
      </c>
      <c r="I24" s="21">
        <f>(E4+E5+E6+E7+E8)/5</f>
        <v>1.214</v>
      </c>
      <c r="J24" s="34" t="s">
        <v>3</v>
      </c>
      <c r="K24" s="34"/>
      <c r="L24" s="34"/>
      <c r="M24" s="37">
        <f>0.5*B5</f>
        <v>0.1</v>
      </c>
      <c r="N24" s="19" t="s">
        <v>20</v>
      </c>
      <c r="O24" s="34"/>
      <c r="P24" s="32">
        <v>1.9361018568870212</v>
      </c>
      <c r="Q24" s="3">
        <v>5.9068639292895256E-2</v>
      </c>
      <c r="R24" s="3">
        <v>2.5308589744746341</v>
      </c>
      <c r="S24" s="3">
        <v>0.12998157341164882</v>
      </c>
      <c r="T24" s="3">
        <v>2.8102375529485717</v>
      </c>
      <c r="U24" s="3">
        <v>0.14880188664181471</v>
      </c>
    </row>
    <row r="25" spans="1:21" x14ac:dyDescent="0.2">
      <c r="B25">
        <v>0.2</v>
      </c>
      <c r="C25" s="1">
        <v>0.6411</v>
      </c>
      <c r="D25" s="1"/>
      <c r="E25" s="1"/>
      <c r="F25" s="22">
        <f>F24+0.1</f>
        <v>0.37817133443163098</v>
      </c>
      <c r="G25" s="15">
        <f>$G$24*$I$29/F25</f>
        <v>0.89298148551513812</v>
      </c>
      <c r="I25" s="21">
        <f>(I10+I11+I12+I13)/4</f>
        <v>5.3773885350318462E-2</v>
      </c>
      <c r="J25" s="34" t="s">
        <v>4</v>
      </c>
      <c r="K25" s="34"/>
      <c r="L25" s="34"/>
      <c r="M25" s="37">
        <f>1.5*B5</f>
        <v>0.30000000000000004</v>
      </c>
      <c r="N25" s="19" t="s">
        <v>21</v>
      </c>
      <c r="O25" s="34"/>
      <c r="P25" s="33">
        <v>2.0130432349037974</v>
      </c>
      <c r="Q25" s="4">
        <v>5.6810951814569209E-2</v>
      </c>
      <c r="R25" s="4">
        <v>2.6340987623036316</v>
      </c>
      <c r="S25" s="4">
        <v>0.12488712887041144</v>
      </c>
      <c r="T25" s="4">
        <v>2.9264565087091476</v>
      </c>
      <c r="U25" s="4">
        <v>0.14289248739762656</v>
      </c>
    </row>
    <row r="26" spans="1:21" x14ac:dyDescent="0.2">
      <c r="B26">
        <v>0.3</v>
      </c>
      <c r="C26" s="1">
        <v>0.60140000000000005</v>
      </c>
      <c r="D26" s="1"/>
      <c r="E26" s="1"/>
      <c r="F26" s="22">
        <f t="shared" ref="F26:F62" si="1">F25+0.1</f>
        <v>0.47817133443163096</v>
      </c>
      <c r="G26" s="15">
        <f>$G$24*$I$29/F26</f>
        <v>0.70623221360895772</v>
      </c>
      <c r="I26" s="20"/>
      <c r="J26" s="34"/>
      <c r="K26" s="34"/>
      <c r="L26" s="34"/>
      <c r="M26" s="37">
        <f>0.8*B12</f>
        <v>0.4</v>
      </c>
      <c r="N26" s="19" t="s">
        <v>22</v>
      </c>
      <c r="O26" s="34"/>
      <c r="P26" s="32">
        <v>2.1076602237179025</v>
      </c>
      <c r="Q26" s="3">
        <v>5.1824732791802205E-2</v>
      </c>
      <c r="R26" s="3">
        <v>2.6991416783844109</v>
      </c>
      <c r="S26" s="3">
        <v>0.11894068277817113</v>
      </c>
      <c r="T26" s="3">
        <v>2.9775776273420456</v>
      </c>
      <c r="U26" s="3">
        <v>0.13802805223270775</v>
      </c>
    </row>
    <row r="27" spans="1:21" x14ac:dyDescent="0.2">
      <c r="B27">
        <v>0.4</v>
      </c>
      <c r="C27" s="1">
        <v>0.52500000000000002</v>
      </c>
      <c r="D27" s="1"/>
      <c r="E27" s="1"/>
      <c r="F27" s="22">
        <f t="shared" si="1"/>
        <v>0.57817133443163093</v>
      </c>
      <c r="G27" s="15">
        <f>$G$24*$I$29/F27</f>
        <v>0.58408291779455757</v>
      </c>
      <c r="I27" s="20"/>
      <c r="J27" s="34"/>
      <c r="K27" s="34"/>
      <c r="L27" s="34"/>
      <c r="M27" s="37">
        <f>1.2*B12</f>
        <v>0.6</v>
      </c>
      <c r="N27" s="19" t="s">
        <v>23</v>
      </c>
      <c r="O27" s="34"/>
      <c r="P27" s="32">
        <v>2.2022772125320076</v>
      </c>
      <c r="Q27" s="3">
        <v>4.7467274991997772E-2</v>
      </c>
      <c r="R27" s="3">
        <v>2.7641845944651902</v>
      </c>
      <c r="S27" s="3">
        <v>0.11340904818070544</v>
      </c>
      <c r="T27" s="3">
        <v>3.0286987459749435</v>
      </c>
      <c r="U27" s="3">
        <v>0.13340785128841831</v>
      </c>
    </row>
    <row r="28" spans="1:21" x14ac:dyDescent="0.2">
      <c r="B28">
        <v>0.5</v>
      </c>
      <c r="C28">
        <v>0.4284</v>
      </c>
      <c r="D28" s="1"/>
      <c r="E28" s="1"/>
      <c r="F28" s="22">
        <f t="shared" si="1"/>
        <v>0.67817133443163091</v>
      </c>
      <c r="G28" s="15">
        <f>$G$24*$I$29/F28</f>
        <v>0.49795675938297096</v>
      </c>
      <c r="I28" s="23">
        <f>I29/3</f>
        <v>9.2723778143876986E-2</v>
      </c>
      <c r="J28" s="35" t="s">
        <v>5</v>
      </c>
      <c r="K28" s="35"/>
      <c r="L28" s="35"/>
      <c r="M28" s="34"/>
      <c r="N28" s="19"/>
      <c r="O28" s="34"/>
      <c r="P28" s="32">
        <v>2.2968942013461127</v>
      </c>
      <c r="Q28" s="3">
        <v>4.363714089036641E-2</v>
      </c>
      <c r="R28" s="3">
        <v>2.8292275105459694</v>
      </c>
      <c r="S28" s="3">
        <v>0.10825452161168213</v>
      </c>
      <c r="T28" s="3">
        <v>3.0798198646078414</v>
      </c>
      <c r="U28" s="3">
        <v>0.12901580399894372</v>
      </c>
    </row>
    <row r="29" spans="1:21" x14ac:dyDescent="0.2">
      <c r="B29">
        <v>0.75</v>
      </c>
      <c r="C29">
        <v>0.27639999999999998</v>
      </c>
      <c r="D29" s="1"/>
      <c r="E29" s="1"/>
      <c r="F29" s="22">
        <f t="shared" si="1"/>
        <v>0.77817133443163089</v>
      </c>
      <c r="G29" s="15">
        <f>$G$24*$I$29/F29</f>
        <v>0.43396612681274477</v>
      </c>
      <c r="I29" s="23">
        <f>6.28*I25/I24</f>
        <v>0.27817133443163095</v>
      </c>
      <c r="J29" s="35" t="s">
        <v>26</v>
      </c>
      <c r="K29" s="35"/>
      <c r="L29" s="35"/>
      <c r="M29" s="34"/>
      <c r="N29" s="19"/>
      <c r="O29" s="34"/>
      <c r="P29" s="32">
        <v>2.3915111901602177</v>
      </c>
      <c r="Q29" s="3">
        <v>4.0252553497807458E-2</v>
      </c>
      <c r="R29" s="3">
        <v>2.8942704266267487</v>
      </c>
      <c r="S29" s="3">
        <v>0.10344358798229122</v>
      </c>
      <c r="T29" s="3">
        <v>3.1309409832407393</v>
      </c>
      <c r="U29" s="3">
        <v>0.12483713178440622</v>
      </c>
    </row>
    <row r="30" spans="1:21" x14ac:dyDescent="0.2">
      <c r="B30">
        <v>1</v>
      </c>
      <c r="C30">
        <v>0.20380000000000001</v>
      </c>
      <c r="D30" s="1"/>
      <c r="E30" s="1"/>
      <c r="F30" s="22">
        <f t="shared" si="1"/>
        <v>0.87817133443163087</v>
      </c>
      <c r="G30" s="15">
        <f>$G$24*$I$29/F30</f>
        <v>0.38454910421161242</v>
      </c>
      <c r="I30" s="23">
        <f>4*I31+1.6</f>
        <v>3.3309747742963358</v>
      </c>
      <c r="J30" s="35" t="s">
        <v>25</v>
      </c>
      <c r="K30" s="35"/>
      <c r="L30" s="35"/>
      <c r="M30" s="34"/>
      <c r="N30" s="19"/>
      <c r="O30" s="34"/>
      <c r="P30" s="32">
        <v>2.4861281789743228</v>
      </c>
      <c r="Q30" s="3">
        <v>3.724699480330676E-2</v>
      </c>
      <c r="R30" s="3">
        <v>2.959313342707528</v>
      </c>
      <c r="S30" s="3">
        <v>9.894637440696441E-2</v>
      </c>
      <c r="T30" s="3">
        <v>3.1820621018736372</v>
      </c>
      <c r="U30" s="3">
        <v>0.12085823356873659</v>
      </c>
    </row>
    <row r="31" spans="1:21" x14ac:dyDescent="0.2">
      <c r="B31" s="7">
        <v>1.5</v>
      </c>
      <c r="C31">
        <v>0.1268</v>
      </c>
      <c r="D31" s="1"/>
      <c r="E31" s="1"/>
      <c r="F31" s="22">
        <f t="shared" si="1"/>
        <v>0.97817133443163085</v>
      </c>
      <c r="G31" s="15">
        <f>$G$24*$I$29/F31</f>
        <v>0.34523604210526315</v>
      </c>
      <c r="I31" s="24">
        <f>(E2/I24-0.01/I28)*(I24/(1-0.01/I28))</f>
        <v>0.43274369357408393</v>
      </c>
      <c r="J31" s="35" t="s">
        <v>6</v>
      </c>
      <c r="K31" s="35"/>
      <c r="L31" s="35"/>
      <c r="M31" s="34"/>
      <c r="N31" s="19"/>
      <c r="O31" s="34"/>
      <c r="P31" s="32">
        <v>2.5807451677884279</v>
      </c>
      <c r="Q31" s="3">
        <v>3.4565912390284045E-2</v>
      </c>
      <c r="R31" s="3">
        <v>3.0243562587883073</v>
      </c>
      <c r="S31" s="3">
        <v>9.4736185351346008E-2</v>
      </c>
      <c r="T31" s="3">
        <v>3.2331832205065352</v>
      </c>
      <c r="U31" s="3">
        <v>0.11706657496475159</v>
      </c>
    </row>
    <row r="32" spans="1:21" x14ac:dyDescent="0.2">
      <c r="B32">
        <v>2</v>
      </c>
      <c r="C32">
        <v>8.3000000000000004E-2</v>
      </c>
      <c r="D32" s="1"/>
      <c r="E32" s="1"/>
      <c r="F32" s="22">
        <f t="shared" si="1"/>
        <v>1.0781713344316308</v>
      </c>
      <c r="G32" s="15">
        <f>$G$24*$I$29/F32</f>
        <v>0.31321552448620976</v>
      </c>
      <c r="I32" s="25">
        <f>I24/I31</f>
        <v>2.8053557291001128</v>
      </c>
      <c r="J32" s="26" t="s">
        <v>24</v>
      </c>
      <c r="K32" s="27"/>
      <c r="L32" s="27"/>
      <c r="M32" s="27"/>
      <c r="N32" s="28"/>
      <c r="O32" s="34"/>
      <c r="P32" s="32">
        <v>2.675362156602533</v>
      </c>
      <c r="Q32" s="3">
        <v>3.2164226466804294E-2</v>
      </c>
      <c r="R32" s="3">
        <v>3.0893991748690866</v>
      </c>
      <c r="S32" s="3">
        <v>9.0789105553023719E-2</v>
      </c>
      <c r="T32" s="3">
        <v>3.2843043391394331</v>
      </c>
      <c r="U32" s="3">
        <v>0.11345058943803105</v>
      </c>
    </row>
    <row r="33" spans="1:21" x14ac:dyDescent="0.2">
      <c r="C33" s="1"/>
      <c r="D33" s="1"/>
      <c r="E33" s="1"/>
      <c r="F33" s="22">
        <f t="shared" si="1"/>
        <v>1.1781713344316309</v>
      </c>
      <c r="G33" s="15">
        <f>$G$24*$I$29/F33</f>
        <v>0.28663063692931551</v>
      </c>
      <c r="P33" s="3">
        <v>2.769979145416638</v>
      </c>
      <c r="Q33" s="3">
        <v>3.0004422469353229E-2</v>
      </c>
      <c r="R33" s="3">
        <v>3.1544420909498658</v>
      </c>
      <c r="S33" s="3">
        <v>8.7083659653365522E-2</v>
      </c>
      <c r="T33" s="3">
        <v>3.335425457772331</v>
      </c>
      <c r="U33" s="3">
        <v>0.10999958999226903</v>
      </c>
    </row>
    <row r="34" spans="1:21" x14ac:dyDescent="0.2">
      <c r="C34" s="1"/>
      <c r="D34" s="1"/>
      <c r="E34" s="1"/>
      <c r="F34" s="22">
        <f t="shared" si="1"/>
        <v>1.278171334431631</v>
      </c>
      <c r="G34" s="15">
        <f>$G$24*$I$29/F34</f>
        <v>0.26420558097570401</v>
      </c>
      <c r="P34" s="3">
        <v>2.8645961342307431</v>
      </c>
      <c r="Q34" s="3">
        <v>2.8055077162277398E-2</v>
      </c>
      <c r="R34" s="3">
        <v>3.2194850070306451</v>
      </c>
      <c r="S34" s="3">
        <v>8.360051946926067E-2</v>
      </c>
      <c r="T34" s="3">
        <v>3.3865465764052289</v>
      </c>
      <c r="U34" s="3">
        <v>0.10670369011524018</v>
      </c>
    </row>
    <row r="35" spans="1:21" x14ac:dyDescent="0.2">
      <c r="C35" s="1"/>
      <c r="D35" s="1"/>
      <c r="E35" s="1"/>
      <c r="F35" s="22">
        <f t="shared" si="1"/>
        <v>1.3781713344316311</v>
      </c>
      <c r="G35" s="15">
        <f>$G$24*$I$29/F35</f>
        <v>0.24503484549638391</v>
      </c>
      <c r="P35" s="3">
        <v>2.9592131230448482</v>
      </c>
      <c r="Q35" s="3">
        <v>2.628970918714672E-2</v>
      </c>
      <c r="R35" s="3">
        <v>3.2845279231114244</v>
      </c>
      <c r="S35" s="3">
        <v>8.0322251433866884E-2</v>
      </c>
      <c r="T35" s="3">
        <v>3.4376676950381269</v>
      </c>
      <c r="U35" s="3">
        <v>0.10355373289199525</v>
      </c>
    </row>
    <row r="36" spans="1:21" x14ac:dyDescent="0.2">
      <c r="C36" s="1"/>
      <c r="D36" s="1"/>
      <c r="E36" s="1"/>
      <c r="F36" s="22">
        <f t="shared" si="1"/>
        <v>1.4781713344316312</v>
      </c>
      <c r="G36" s="15">
        <f>$G$24*$I$29/F36</f>
        <v>0.22845795486207851</v>
      </c>
      <c r="P36" s="3">
        <v>3.0538301118589533</v>
      </c>
      <c r="Q36" s="3">
        <v>2.4685874932487677E-2</v>
      </c>
      <c r="R36" s="3">
        <v>3.3495708391922037</v>
      </c>
      <c r="S36" s="3">
        <v>7.7233098028121699E-2</v>
      </c>
      <c r="T36" s="3">
        <v>3.4887888136710248</v>
      </c>
      <c r="U36" s="3">
        <v>0.10054122733501614</v>
      </c>
    </row>
    <row r="37" spans="1:21" x14ac:dyDescent="0.2">
      <c r="C37" s="1"/>
      <c r="D37" s="1"/>
      <c r="E37" s="1"/>
      <c r="F37" s="22">
        <f t="shared" si="1"/>
        <v>1.5781713344316313</v>
      </c>
      <c r="G37" s="15">
        <f>$G$24*$I$29/F37</f>
        <v>0.21398183621274589</v>
      </c>
      <c r="P37" s="3">
        <v>3.1484471006730583</v>
      </c>
      <c r="Q37" s="3">
        <v>2.3224451661627388E-2</v>
      </c>
      <c r="R37" s="3">
        <v>3.4146137552729829</v>
      </c>
      <c r="S37" s="3">
        <v>7.431878807361339E-2</v>
      </c>
      <c r="T37" s="3">
        <v>3.5399099323039227</v>
      </c>
      <c r="U37" s="3">
        <v>9.7658291103661213E-2</v>
      </c>
    </row>
    <row r="38" spans="1:21" x14ac:dyDescent="0.2">
      <c r="A38">
        <v>1</v>
      </c>
      <c r="C38" s="1"/>
      <c r="D38" s="1"/>
      <c r="E38" s="1"/>
      <c r="F38" s="22">
        <f t="shared" si="1"/>
        <v>1.6781713344316314</v>
      </c>
      <c r="G38" s="15">
        <f>$G$24*$I$29/F38</f>
        <v>0.20123094291464186</v>
      </c>
      <c r="P38" s="3">
        <v>3.2430640894871634</v>
      </c>
      <c r="Q38" s="3">
        <v>2.1889064851028952E-2</v>
      </c>
      <c r="R38" s="3">
        <v>3.4796566713537622</v>
      </c>
      <c r="S38" s="3">
        <v>7.1566371612074048E-2</v>
      </c>
      <c r="T38" s="3">
        <v>3.5910310509368206</v>
      </c>
      <c r="U38" s="3">
        <v>9.4897598890506696E-2</v>
      </c>
    </row>
    <row r="39" spans="1:21" x14ac:dyDescent="0.2">
      <c r="A39">
        <f>A38+1</f>
        <v>2</v>
      </c>
      <c r="C39" s="1"/>
      <c r="D39" s="1"/>
      <c r="E39" s="1"/>
      <c r="F39" s="22">
        <f t="shared" si="1"/>
        <v>1.7781713344316314</v>
      </c>
      <c r="G39" s="15">
        <f>$G$24*$I$29/F39</f>
        <v>0.18991420762495939</v>
      </c>
      <c r="P39" s="3">
        <v>3.3376810783012685</v>
      </c>
      <c r="Q39" s="3">
        <v>2.0665627512772903E-2</v>
      </c>
      <c r="R39" s="3">
        <v>3.5446995874345415</v>
      </c>
      <c r="S39" s="3">
        <v>6.8964075796077287E-2</v>
      </c>
      <c r="T39" s="3">
        <v>3.6421521695697185</v>
      </c>
      <c r="U39" s="3">
        <v>9.2252335842793298E-2</v>
      </c>
    </row>
    <row r="40" spans="1:21" x14ac:dyDescent="0.2">
      <c r="A40">
        <f t="shared" ref="A40:A55" si="2">A39+1</f>
        <v>3</v>
      </c>
      <c r="C40" s="1"/>
      <c r="D40" s="1"/>
      <c r="E40" s="1"/>
      <c r="F40" s="22">
        <f t="shared" si="1"/>
        <v>1.8781713344316315</v>
      </c>
      <c r="G40" s="15">
        <f>$G$24*$I$29/F40</f>
        <v>0.17980255251962624</v>
      </c>
      <c r="P40" s="3">
        <v>3.4322980671153736</v>
      </c>
      <c r="Q40" s="3">
        <v>1.9541967155928121E-2</v>
      </c>
      <c r="R40" s="3">
        <v>3.6097425035153208</v>
      </c>
      <c r="S40" s="3">
        <v>6.6501178789999033E-2</v>
      </c>
      <c r="T40" s="3">
        <v>3.6932732882026165</v>
      </c>
      <c r="U40" s="3">
        <v>8.9716155465338704E-2</v>
      </c>
    </row>
    <row r="41" spans="1:21" x14ac:dyDescent="0.2">
      <c r="A41">
        <f t="shared" si="2"/>
        <v>4</v>
      </c>
      <c r="C41" s="1"/>
      <c r="D41" s="1"/>
      <c r="E41" s="1"/>
      <c r="F41" s="22">
        <f t="shared" si="1"/>
        <v>1.9781713344316316</v>
      </c>
      <c r="G41" s="15">
        <f>$G$24*$I$29/F41</f>
        <v>0.17071322090360183</v>
      </c>
      <c r="P41" s="3">
        <v>3.5269150559294786</v>
      </c>
      <c r="Q41" s="3">
        <v>1.8507521837912783E-2</v>
      </c>
      <c r="R41" s="3">
        <v>3.6747854195961001</v>
      </c>
      <c r="S41" s="3">
        <v>6.4167899154018784E-2</v>
      </c>
      <c r="T41" s="3">
        <v>3.7443944068355144</v>
      </c>
      <c r="U41" s="3">
        <v>8.7283141518832638E-2</v>
      </c>
    </row>
    <row r="42" spans="1:21" x14ac:dyDescent="0.2">
      <c r="A42">
        <f t="shared" si="2"/>
        <v>5</v>
      </c>
      <c r="C42" s="1"/>
      <c r="D42" s="1"/>
      <c r="E42" s="1"/>
      <c r="F42" s="22">
        <f t="shared" si="1"/>
        <v>2.0781713344316315</v>
      </c>
      <c r="G42" s="15">
        <f>$G$24*$I$29/F42</f>
        <v>0.1624986325260612</v>
      </c>
      <c r="P42" s="3">
        <v>3.6215320447435837</v>
      </c>
      <c r="Q42" s="3">
        <v>1.7553091059511437E-2</v>
      </c>
      <c r="R42" s="3">
        <v>3.7398283356768793</v>
      </c>
      <c r="S42" s="3">
        <v>6.1955298576002349E-2</v>
      </c>
      <c r="T42" s="3">
        <v>3.7955155254684123</v>
      </c>
      <c r="U42" s="3">
        <v>8.4947773485949951E-2</v>
      </c>
    </row>
    <row r="43" spans="1:21" x14ac:dyDescent="0.2">
      <c r="A43">
        <f t="shared" si="2"/>
        <v>6</v>
      </c>
      <c r="C43" s="1"/>
      <c r="D43" s="1"/>
      <c r="E43" s="1"/>
      <c r="F43" s="22">
        <f>F42+0.1</f>
        <v>2.1781713344316316</v>
      </c>
      <c r="G43" s="15">
        <f>$G$24*$I$29/F43</f>
        <v>0.15503830881518732</v>
      </c>
      <c r="P43" s="3">
        <v>3.7161490335576888</v>
      </c>
      <c r="Q43" s="3">
        <v>1.6670630478793635E-2</v>
      </c>
      <c r="R43" s="3">
        <v>3.8048712517576586</v>
      </c>
      <c r="S43" s="3">
        <v>5.9855196141737337E-2</v>
      </c>
      <c r="T43" s="3">
        <v>3.8466366441013102</v>
      </c>
      <c r="U43" s="3">
        <v>8.2704895228512654E-2</v>
      </c>
    </row>
    <row r="44" spans="1:21" x14ac:dyDescent="0.2">
      <c r="A44">
        <f t="shared" si="2"/>
        <v>7</v>
      </c>
      <c r="C44" s="1"/>
      <c r="D44" s="1"/>
      <c r="E44" s="1"/>
      <c r="F44" s="22">
        <f t="shared" si="1"/>
        <v>2.2781713344316317</v>
      </c>
      <c r="G44" s="15">
        <f>$G$24*$I$29/F44</f>
        <v>0.14823292475684269</v>
      </c>
      <c r="P44" s="3">
        <v>3.8107660223717938</v>
      </c>
      <c r="Q44" s="3">
        <v>1.5853081851183934E-2</v>
      </c>
      <c r="R44" s="3">
        <v>3.8699141678384379</v>
      </c>
      <c r="S44" s="3">
        <v>5.7860092605362831E-2</v>
      </c>
      <c r="T44" s="3">
        <v>3.8977577627342082</v>
      </c>
      <c r="U44" s="3">
        <v>8.0549686503108689E-2</v>
      </c>
    </row>
    <row r="45" spans="1:21" x14ac:dyDescent="0.2">
      <c r="A45">
        <f t="shared" si="2"/>
        <v>8</v>
      </c>
      <c r="C45" s="1"/>
      <c r="D45" s="1"/>
      <c r="E45" s="1"/>
      <c r="F45" s="22">
        <f t="shared" si="1"/>
        <v>2.3781713344316318</v>
      </c>
      <c r="G45" s="15">
        <f>$G$24*$I$29/F45</f>
        <v>0.14199986145266869</v>
      </c>
      <c r="P45" s="3">
        <v>3.9053830111858989</v>
      </c>
      <c r="Q45" s="3">
        <v>1.5094231453129022E-2</v>
      </c>
      <c r="R45" s="3">
        <v>3.9349570839192172</v>
      </c>
      <c r="S45" s="3">
        <v>5.5963103348729823E-2</v>
      </c>
      <c r="T45" s="3">
        <v>3.9488788813671061</v>
      </c>
      <c r="U45" s="3">
        <v>7.8477637041071302E-2</v>
      </c>
    </row>
    <row r="46" spans="1:21" x14ac:dyDescent="0.2">
      <c r="A46">
        <f t="shared" si="2"/>
        <v>9</v>
      </c>
      <c r="F46" s="22">
        <f t="shared" si="1"/>
        <v>2.4781713344316318</v>
      </c>
      <c r="G46" s="15">
        <f>$G$24*$I$29/F46</f>
        <v>0.1362698354661791</v>
      </c>
      <c r="P46" s="3">
        <v>4</v>
      </c>
      <c r="Q46" s="3">
        <v>1.438859166471548E-2</v>
      </c>
      <c r="R46" s="3">
        <v>4</v>
      </c>
      <c r="S46" s="3">
        <v>5.4157898908735208E-2</v>
      </c>
      <c r="T46" s="3">
        <v>4</v>
      </c>
      <c r="U46" s="3">
        <v>7.6484522932331434E-2</v>
      </c>
    </row>
    <row r="47" spans="1:21" x14ac:dyDescent="0.2">
      <c r="A47">
        <f t="shared" si="2"/>
        <v>10</v>
      </c>
      <c r="F47" s="22">
        <f t="shared" si="1"/>
        <v>2.5781713344316319</v>
      </c>
      <c r="G47" s="15">
        <f>$G$24*$I$29/F47</f>
        <v>0.13098431259784651</v>
      </c>
    </row>
    <row r="48" spans="1:21" x14ac:dyDescent="0.2">
      <c r="A48">
        <f t="shared" si="2"/>
        <v>11</v>
      </c>
      <c r="F48" s="22">
        <f t="shared" si="1"/>
        <v>2.678171334431632</v>
      </c>
      <c r="G48" s="15">
        <f>$G$24*$I$29/F48</f>
        <v>0.12609350106111394</v>
      </c>
    </row>
    <row r="49" spans="1:7" x14ac:dyDescent="0.2">
      <c r="A49">
        <f t="shared" si="2"/>
        <v>12</v>
      </c>
      <c r="F49" s="22">
        <f t="shared" si="1"/>
        <v>2.7781713344316321</v>
      </c>
      <c r="G49" s="15">
        <f>$G$24*$I$29/F49</f>
        <v>0.12155477807098164</v>
      </c>
    </row>
    <row r="50" spans="1:7" x14ac:dyDescent="0.2">
      <c r="A50">
        <f t="shared" si="2"/>
        <v>13</v>
      </c>
      <c r="F50" s="22">
        <f t="shared" si="1"/>
        <v>2.8781713344316322</v>
      </c>
      <c r="G50" s="15">
        <f>$G$24*$I$29/F50</f>
        <v>0.11733144443490448</v>
      </c>
    </row>
    <row r="51" spans="1:7" x14ac:dyDescent="0.2">
      <c r="A51">
        <f t="shared" si="2"/>
        <v>14</v>
      </c>
      <c r="F51" s="22">
        <f>F50+0.1</f>
        <v>2.9781713344316323</v>
      </c>
      <c r="G51" s="15">
        <f>$G$24*$I$29/F51</f>
        <v>0.11339173005116851</v>
      </c>
    </row>
    <row r="52" spans="1:7" x14ac:dyDescent="0.2">
      <c r="A52">
        <f t="shared" si="2"/>
        <v>15</v>
      </c>
      <c r="F52" s="22">
        <f t="shared" si="1"/>
        <v>3.0781713344316324</v>
      </c>
      <c r="G52" s="15">
        <f>$G$24*$I$29/F52</f>
        <v>0.10970799325644244</v>
      </c>
    </row>
    <row r="53" spans="1:7" x14ac:dyDescent="0.2">
      <c r="A53">
        <f t="shared" si="2"/>
        <v>16</v>
      </c>
      <c r="F53" s="22">
        <f t="shared" si="1"/>
        <v>3.1781713344316325</v>
      </c>
      <c r="G53" s="15">
        <f>$G$24*$I$29/F53</f>
        <v>0.10625607132675005</v>
      </c>
    </row>
    <row r="54" spans="1:7" x14ac:dyDescent="0.2">
      <c r="A54">
        <f t="shared" si="2"/>
        <v>17</v>
      </c>
      <c r="F54" s="22">
        <f t="shared" si="1"/>
        <v>3.2781713344316326</v>
      </c>
      <c r="G54" s="15">
        <f>$G$24*$I$29/F54</f>
        <v>0.10301474985551667</v>
      </c>
    </row>
    <row r="55" spans="1:7" x14ac:dyDescent="0.2">
      <c r="A55">
        <f t="shared" si="2"/>
        <v>18</v>
      </c>
      <c r="F55" s="29">
        <v>3.33</v>
      </c>
      <c r="G55" s="15">
        <f>$G$24*$I$29/F55</f>
        <v>0.1014114114114114</v>
      </c>
    </row>
    <row r="56" spans="1:7" x14ac:dyDescent="0.2">
      <c r="F56" s="22">
        <f t="shared" si="1"/>
        <v>3.43</v>
      </c>
      <c r="G56" s="15">
        <f>$I$31*$I$32*$I$29*$I$30/F56^2</f>
        <v>9.5612387804390381E-2</v>
      </c>
    </row>
    <row r="57" spans="1:7" x14ac:dyDescent="0.2">
      <c r="F57" s="22">
        <f t="shared" si="1"/>
        <v>3.5300000000000002</v>
      </c>
      <c r="G57" s="15">
        <f>$I$31*$I$32*($I$29*$I$30/F57^2)</f>
        <v>9.0271985272321609E-2</v>
      </c>
    </row>
    <row r="58" spans="1:7" x14ac:dyDescent="0.2">
      <c r="F58" s="22">
        <f t="shared" si="1"/>
        <v>3.6300000000000003</v>
      </c>
      <c r="G58" s="15">
        <f>$I$31*$I$32*($I$29*$I$30/F58^2)</f>
        <v>8.5366829928122112E-2</v>
      </c>
    </row>
    <row r="59" spans="1:7" x14ac:dyDescent="0.2">
      <c r="F59" s="22">
        <f t="shared" si="1"/>
        <v>3.7300000000000004</v>
      </c>
      <c r="G59" s="15">
        <f>$I$31*$I$32*($I$29*$I$30/F59^2)</f>
        <v>8.0850878054170752E-2</v>
      </c>
    </row>
    <row r="60" spans="1:7" x14ac:dyDescent="0.2">
      <c r="F60" s="22">
        <f t="shared" si="1"/>
        <v>3.8300000000000005</v>
      </c>
      <c r="G60" s="15">
        <f>$I$31*$I$32*($I$29*$I$30/F60^2)</f>
        <v>7.6684017293721554E-2</v>
      </c>
    </row>
    <row r="61" spans="1:7" x14ac:dyDescent="0.2">
      <c r="F61" s="22">
        <f t="shared" si="1"/>
        <v>3.9300000000000006</v>
      </c>
      <c r="G61" s="15">
        <f>$I$31*$I$32*($I$29*$I$30/F61^2)</f>
        <v>7.2831172832447749E-2</v>
      </c>
    </row>
    <row r="62" spans="1:7" x14ac:dyDescent="0.2">
      <c r="F62" s="22">
        <f t="shared" si="1"/>
        <v>4.03</v>
      </c>
      <c r="G62" s="15">
        <f>$I$31*$I$32*($I$29*$I$30/F62^2)</f>
        <v>6.9261566863897464E-2</v>
      </c>
    </row>
  </sheetData>
  <phoneticPr fontId="1" type="noConversion"/>
  <pageMargins left="0.75" right="0.75" top="1" bottom="1" header="0.5" footer="0.5"/>
  <pageSetup paperSize="9" orientation="portrait" horizontalDpi="4294967295" vertic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sabetta</dc:creator>
  <cp:lastModifiedBy>Fabio Sabetta</cp:lastModifiedBy>
  <dcterms:created xsi:type="dcterms:W3CDTF">2009-01-23T22:21:22Z</dcterms:created>
  <dcterms:modified xsi:type="dcterms:W3CDTF">2023-10-26T11:39:08Z</dcterms:modified>
</cp:coreProperties>
</file>